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Omnex\CRM\CRM 2014\"/>
    </mc:Choice>
  </mc:AlternateContent>
  <bookViews>
    <workbookView xWindow="240" yWindow="75" windowWidth="20055" windowHeight="7935"/>
  </bookViews>
  <sheets>
    <sheet name="Inventory of Available S Consul" sheetId="4" r:id="rId1"/>
    <sheet name="total inv. " sheetId="9" r:id="rId2"/>
    <sheet name="client wise rqmt" sheetId="11" r:id="rId3"/>
    <sheet name="personnel inventory" sheetId="13" r:id="rId4"/>
    <sheet name="PROJECT REVIEW" sheetId="16" r:id="rId5"/>
  </sheets>
  <definedNames>
    <definedName name="_xlnm._FilterDatabase" localSheetId="0" hidden="1">'Inventory of Available S Consul'!$A$1:$AC$260</definedName>
    <definedName name="_xlnm.Print_Titles" localSheetId="0">'Inventory of Available S Consul'!$1:$1</definedName>
  </definedNames>
  <calcPr calcId="152511"/>
  <pivotCaches>
    <pivotCache cacheId="0" r:id="rId6"/>
  </pivotCaches>
</workbook>
</file>

<file path=xl/calcChain.xml><?xml version="1.0" encoding="utf-8"?>
<calcChain xmlns="http://schemas.openxmlformats.org/spreadsheetml/2006/main">
  <c r="O19" i="16" l="1"/>
  <c r="O18" i="16"/>
  <c r="O17" i="16"/>
  <c r="O16" i="16"/>
  <c r="O15" i="16"/>
  <c r="O14" i="16"/>
  <c r="O13" i="16"/>
  <c r="O12" i="16"/>
  <c r="O11" i="16"/>
  <c r="O10" i="16"/>
  <c r="O9" i="16"/>
  <c r="O8" i="16"/>
  <c r="O7" i="16"/>
  <c r="AC50" i="4"/>
  <c r="AC51" i="4"/>
  <c r="AC52" i="4"/>
  <c r="AC53" i="4"/>
  <c r="AC183" i="4"/>
  <c r="AC184" i="4"/>
  <c r="AC185" i="4"/>
  <c r="AC186" i="4"/>
  <c r="AC187" i="4"/>
  <c r="AC188" i="4"/>
  <c r="AC189" i="4"/>
  <c r="AC190" i="4"/>
  <c r="AC191" i="4"/>
  <c r="AC192" i="4"/>
  <c r="AC193" i="4"/>
  <c r="AC194" i="4"/>
  <c r="AC195" i="4"/>
  <c r="AC196" i="4"/>
  <c r="AC197" i="4"/>
  <c r="AC198" i="4"/>
  <c r="AC199" i="4"/>
  <c r="AC200" i="4"/>
  <c r="AC201" i="4"/>
  <c r="AC202" i="4"/>
  <c r="AC203" i="4"/>
  <c r="AC204" i="4"/>
  <c r="AC205" i="4"/>
  <c r="AC206" i="4"/>
  <c r="AC207" i="4"/>
  <c r="AC208" i="4"/>
  <c r="AC209" i="4"/>
  <c r="AC210" i="4"/>
  <c r="AC211" i="4"/>
  <c r="AC212" i="4"/>
  <c r="AC213" i="4"/>
  <c r="AC214" i="4"/>
  <c r="AC216" i="4"/>
  <c r="AC217" i="4"/>
  <c r="AC218" i="4"/>
  <c r="AC219" i="4"/>
  <c r="AC220" i="4"/>
  <c r="AC221" i="4"/>
  <c r="AC222" i="4"/>
  <c r="AC223" i="4"/>
  <c r="AC224" i="4"/>
  <c r="AC225" i="4"/>
  <c r="AC226" i="4"/>
  <c r="AC227" i="4"/>
  <c r="AC228" i="4"/>
  <c r="AC229" i="4"/>
  <c r="AC230" i="4"/>
  <c r="AC231" i="4"/>
  <c r="AC232" i="4"/>
  <c r="AC233" i="4"/>
  <c r="AC234" i="4"/>
  <c r="AC235" i="4"/>
  <c r="AC236" i="4"/>
  <c r="AC237" i="4"/>
  <c r="AC238" i="4"/>
  <c r="AC239" i="4"/>
  <c r="AC240" i="4"/>
  <c r="AC241" i="4"/>
  <c r="AC242" i="4"/>
  <c r="AC243" i="4"/>
  <c r="AC244" i="4"/>
  <c r="AC245" i="4"/>
  <c r="AC246" i="4"/>
  <c r="AC247" i="4"/>
  <c r="AC248" i="4"/>
  <c r="AC249" i="4"/>
  <c r="AC250" i="4"/>
  <c r="AC251" i="4"/>
  <c r="AC252" i="4"/>
  <c r="AC253" i="4"/>
  <c r="AC254" i="4"/>
  <c r="AC255" i="4"/>
  <c r="AC256" i="4"/>
  <c r="AC257" i="4"/>
  <c r="AC258" i="4"/>
  <c r="AC259" i="4"/>
  <c r="AC260" i="4"/>
  <c r="AC261" i="4"/>
  <c r="AC262" i="4"/>
  <c r="AC263" i="4"/>
  <c r="AC264" i="4"/>
  <c r="AC265" i="4"/>
  <c r="AC266" i="4"/>
  <c r="AC267" i="4"/>
  <c r="AC268" i="4"/>
  <c r="AC269" i="4"/>
  <c r="AC270" i="4"/>
  <c r="AC271" i="4"/>
  <c r="AC272" i="4"/>
  <c r="AC273" i="4"/>
  <c r="AC274" i="4"/>
  <c r="AC275" i="4"/>
  <c r="AC276" i="4"/>
  <c r="AC277" i="4"/>
  <c r="AC278" i="4"/>
  <c r="AC279" i="4"/>
  <c r="AC280" i="4"/>
  <c r="AC281" i="4"/>
  <c r="AC282" i="4"/>
  <c r="AC283" i="4"/>
  <c r="AC284" i="4"/>
  <c r="AC285" i="4"/>
  <c r="AC286" i="4"/>
  <c r="AC287" i="4"/>
  <c r="AC288" i="4"/>
  <c r="AC289" i="4"/>
  <c r="AC290" i="4"/>
  <c r="AC291" i="4"/>
  <c r="AC292" i="4"/>
  <c r="AC293" i="4"/>
  <c r="AC294" i="4"/>
  <c r="AC295" i="4"/>
  <c r="AC296" i="4"/>
  <c r="AC297" i="4"/>
  <c r="AC298" i="4"/>
  <c r="AC299" i="4"/>
  <c r="AC300" i="4"/>
  <c r="AC301" i="4"/>
  <c r="AC302" i="4"/>
  <c r="AC303" i="4"/>
  <c r="AC304" i="4"/>
  <c r="AC305" i="4"/>
  <c r="AC306" i="4"/>
  <c r="AC307" i="4"/>
  <c r="AC308" i="4"/>
  <c r="AC309" i="4"/>
  <c r="AC310" i="4"/>
  <c r="AC311" i="4"/>
  <c r="AC312" i="4"/>
  <c r="AC313" i="4"/>
  <c r="AC314" i="4"/>
  <c r="AC315" i="4"/>
  <c r="AC316" i="4"/>
  <c r="AC317" i="4"/>
  <c r="AC318" i="4"/>
  <c r="AC319" i="4"/>
  <c r="AC320" i="4"/>
  <c r="AC321" i="4"/>
  <c r="AC322" i="4"/>
  <c r="N182" i="4"/>
  <c r="AC182" i="4" s="1"/>
  <c r="N181" i="4"/>
  <c r="AC181" i="4" s="1"/>
  <c r="N180" i="4"/>
  <c r="AC180" i="4" s="1"/>
  <c r="N179" i="4"/>
  <c r="AC179" i="4" s="1"/>
  <c r="M182" i="4"/>
  <c r="M181" i="4"/>
  <c r="M180" i="4"/>
  <c r="M179" i="4"/>
  <c r="AC3" i="4" l="1"/>
  <c r="AC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4" i="4"/>
  <c r="AC55" i="4"/>
  <c r="AC56" i="4"/>
  <c r="AC57" i="4"/>
  <c r="AC58" i="4"/>
  <c r="AC59" i="4"/>
  <c r="AC60" i="4"/>
  <c r="AC61" i="4"/>
  <c r="AC62" i="4"/>
  <c r="AC63" i="4"/>
  <c r="AC64" i="4"/>
  <c r="AC65" i="4"/>
  <c r="AC66" i="4"/>
  <c r="AC67" i="4"/>
  <c r="AC68" i="4"/>
  <c r="AC69" i="4"/>
  <c r="AC70" i="4"/>
  <c r="AC71" i="4"/>
  <c r="AC72" i="4"/>
  <c r="AC73" i="4"/>
  <c r="AC74" i="4"/>
  <c r="AC75" i="4"/>
  <c r="AC76" i="4"/>
  <c r="AC77"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118" i="4"/>
  <c r="AC119" i="4"/>
  <c r="AC120" i="4"/>
  <c r="AC121" i="4"/>
  <c r="AC122" i="4"/>
  <c r="AC123" i="4"/>
  <c r="AC124" i="4"/>
  <c r="AC125" i="4"/>
  <c r="AC126" i="4"/>
  <c r="AC127" i="4"/>
  <c r="AC128" i="4"/>
  <c r="AC129" i="4"/>
  <c r="AC130" i="4"/>
  <c r="AC131" i="4"/>
  <c r="AC132" i="4"/>
  <c r="AC133" i="4"/>
  <c r="AC134" i="4"/>
  <c r="AC135" i="4"/>
  <c r="AC136" i="4"/>
  <c r="AC137" i="4"/>
  <c r="AC138" i="4"/>
  <c r="AC139" i="4"/>
  <c r="AC140" i="4"/>
  <c r="AC141" i="4"/>
  <c r="AC142" i="4"/>
  <c r="AC143" i="4"/>
  <c r="AC144" i="4"/>
  <c r="AC145" i="4"/>
  <c r="AC146" i="4"/>
  <c r="AC147" i="4"/>
  <c r="AC166" i="4"/>
  <c r="AC167" i="4"/>
  <c r="AC169" i="4"/>
  <c r="AC170" i="4"/>
  <c r="N178" i="4"/>
  <c r="AC178" i="4" s="1"/>
  <c r="N177" i="4"/>
  <c r="AC177" i="4" s="1"/>
  <c r="N176" i="4"/>
  <c r="AC176" i="4" s="1"/>
  <c r="N175" i="4"/>
  <c r="AC175" i="4" s="1"/>
  <c r="N174" i="4"/>
  <c r="AC174" i="4" s="1"/>
  <c r="N173" i="4"/>
  <c r="AC173" i="4" s="1"/>
  <c r="N172" i="4"/>
  <c r="AC172" i="4" s="1"/>
  <c r="N171" i="4"/>
  <c r="AC171" i="4" s="1"/>
  <c r="M178" i="4"/>
  <c r="M177" i="4"/>
  <c r="M176" i="4"/>
  <c r="M175" i="4"/>
  <c r="M174" i="4"/>
  <c r="M173" i="4"/>
  <c r="M172" i="4"/>
  <c r="M171" i="4"/>
  <c r="J98" i="4" l="1"/>
  <c r="M94" i="4"/>
  <c r="J94" i="4"/>
  <c r="M239" i="4" l="1"/>
  <c r="J239" i="4"/>
  <c r="M236" i="4"/>
  <c r="J236" i="4"/>
  <c r="M33" i="4"/>
  <c r="J33" i="4"/>
  <c r="M39" i="4"/>
  <c r="J39" i="4"/>
  <c r="M96" i="4" l="1"/>
  <c r="M93" i="4"/>
  <c r="M92" i="4"/>
  <c r="J96" i="4"/>
  <c r="J93" i="4"/>
  <c r="J92" i="4"/>
  <c r="N165" i="4" l="1"/>
  <c r="AC165" i="4" s="1"/>
  <c r="N164" i="4"/>
  <c r="AC164" i="4" s="1"/>
  <c r="N163" i="4"/>
  <c r="AC163" i="4" s="1"/>
  <c r="N162" i="4"/>
  <c r="AC162" i="4" s="1"/>
  <c r="N161" i="4"/>
  <c r="AC161" i="4" s="1"/>
  <c r="N160" i="4"/>
  <c r="AC160" i="4" s="1"/>
  <c r="N159" i="4"/>
  <c r="AC159" i="4" s="1"/>
  <c r="N158" i="4"/>
  <c r="AC158" i="4" s="1"/>
  <c r="M165" i="4"/>
  <c r="M164" i="4"/>
  <c r="M163" i="4"/>
  <c r="M162" i="4"/>
  <c r="M161" i="4"/>
  <c r="M160" i="4"/>
  <c r="M159" i="4"/>
  <c r="M158" i="4"/>
  <c r="J232" i="4" l="1"/>
  <c r="J231" i="4"/>
  <c r="J188" i="4" l="1"/>
  <c r="J187" i="4"/>
  <c r="J186" i="4"/>
  <c r="AC2" i="4" l="1"/>
  <c r="Y332" i="4"/>
  <c r="X332" i="4"/>
  <c r="W332" i="4"/>
  <c r="V332" i="4"/>
  <c r="U332" i="4"/>
  <c r="T332" i="4"/>
  <c r="S332" i="4"/>
  <c r="R332" i="4"/>
  <c r="Q332" i="4"/>
  <c r="P332" i="4"/>
  <c r="N157" i="4" l="1"/>
  <c r="AC157" i="4" s="1"/>
  <c r="M157" i="4"/>
  <c r="N156" i="4"/>
  <c r="AC156" i="4" s="1"/>
  <c r="M156" i="4"/>
  <c r="N155" i="4"/>
  <c r="AC155" i="4" s="1"/>
  <c r="M155" i="4"/>
  <c r="N154" i="4"/>
  <c r="AC154" i="4" s="1"/>
  <c r="M154" i="4"/>
  <c r="N153" i="4"/>
  <c r="AC153" i="4" s="1"/>
  <c r="M153" i="4"/>
  <c r="N152" i="4"/>
  <c r="AC152" i="4" s="1"/>
  <c r="M152" i="4"/>
  <c r="N215" i="4"/>
  <c r="AC215" i="4" s="1"/>
  <c r="N168" i="4"/>
  <c r="AC168" i="4" s="1"/>
  <c r="M168" i="4"/>
  <c r="N151" i="4"/>
  <c r="AC151" i="4" s="1"/>
  <c r="N150" i="4"/>
  <c r="AC150" i="4" s="1"/>
  <c r="N149" i="4"/>
  <c r="AC149" i="4" s="1"/>
  <c r="M151" i="4"/>
  <c r="M150" i="4"/>
  <c r="M149" i="4"/>
  <c r="N148" i="4"/>
  <c r="AC148" i="4" s="1"/>
  <c r="M148" i="4"/>
  <c r="K43" i="13"/>
  <c r="H43" i="13"/>
  <c r="C18" i="13"/>
  <c r="G32" i="13"/>
  <c r="J32" i="13"/>
  <c r="L18" i="13"/>
  <c r="I32" i="13"/>
  <c r="L43" i="13"/>
  <c r="N43" i="13"/>
  <c r="G18" i="13"/>
  <c r="M32" i="13"/>
  <c r="H32" i="13"/>
  <c r="N32" i="13"/>
  <c r="C32" i="13"/>
  <c r="G43" i="13"/>
  <c r="E43" i="13"/>
  <c r="K18" i="13"/>
  <c r="M43" i="13"/>
  <c r="F32" i="13"/>
  <c r="J43" i="13"/>
  <c r="K32" i="13"/>
  <c r="I43" i="13"/>
  <c r="L32" i="13"/>
  <c r="H18" i="13"/>
  <c r="F43" i="13"/>
  <c r="E18" i="13"/>
  <c r="N18" i="13"/>
  <c r="E32" i="13"/>
  <c r="F18" i="13"/>
  <c r="M18" i="13"/>
  <c r="J18" i="13"/>
  <c r="D32" i="13"/>
  <c r="I18" i="13"/>
  <c r="D43" i="13"/>
  <c r="C43" i="13"/>
  <c r="D18" i="13"/>
  <c r="D33" i="13" l="1"/>
  <c r="E33" i="13" s="1"/>
  <c r="F33" i="13" s="1"/>
  <c r="G33" i="13" s="1"/>
  <c r="H33" i="13" s="1"/>
  <c r="I33" i="13" s="1"/>
  <c r="J33" i="13" s="1"/>
  <c r="K33" i="13" s="1"/>
  <c r="L33" i="13" s="1"/>
  <c r="M33" i="13" s="1"/>
  <c r="N33" i="13" s="1"/>
  <c r="D44" i="13"/>
  <c r="E44" i="13" s="1"/>
  <c r="F44" i="13" s="1"/>
  <c r="G44" i="13" s="1"/>
  <c r="H44" i="13" s="1"/>
  <c r="I44" i="13" s="1"/>
  <c r="J44" i="13" s="1"/>
  <c r="K44" i="13" s="1"/>
  <c r="L44" i="13" s="1"/>
  <c r="M44" i="13" s="1"/>
  <c r="N44" i="13" s="1"/>
  <c r="D19" i="13"/>
  <c r="E19" i="13" s="1"/>
  <c r="F19" i="13" s="1"/>
  <c r="G19" i="13" s="1"/>
  <c r="H19" i="13" s="1"/>
  <c r="I19" i="13" s="1"/>
  <c r="J19" i="13" s="1"/>
  <c r="K19" i="13" s="1"/>
  <c r="L19" i="13" s="1"/>
  <c r="M19" i="13" s="1"/>
  <c r="N19" i="13" s="1"/>
  <c r="L189" i="4"/>
  <c r="J203" i="4"/>
  <c r="J202" i="4"/>
  <c r="L202" i="4" s="1"/>
  <c r="J201" i="4"/>
  <c r="L201" i="4" s="1"/>
  <c r="J200" i="4"/>
  <c r="L200" i="4" s="1"/>
  <c r="J199" i="4"/>
  <c r="L199" i="4" s="1"/>
  <c r="J198" i="4"/>
  <c r="L198" i="4" s="1"/>
  <c r="J197" i="4"/>
  <c r="L197" i="4" s="1"/>
  <c r="J196" i="4"/>
  <c r="L196" i="4" s="1"/>
  <c r="J195" i="4"/>
  <c r="L195" i="4" s="1"/>
  <c r="J194" i="4"/>
  <c r="L194" i="4" s="1"/>
  <c r="J193" i="4"/>
  <c r="L193" i="4" s="1"/>
  <c r="J192" i="4"/>
  <c r="L192" i="4" s="1"/>
  <c r="J191" i="4"/>
  <c r="L191" i="4" s="1"/>
  <c r="J190" i="4"/>
  <c r="L190" i="4" s="1"/>
  <c r="J189" i="4"/>
  <c r="L204" i="4"/>
  <c r="J204" i="4"/>
  <c r="J135" i="4" l="1"/>
  <c r="N78" i="4" l="1"/>
  <c r="AC78" i="4" s="1"/>
  <c r="J68" i="4"/>
  <c r="J66" i="4"/>
  <c r="L61" i="4"/>
  <c r="L53" i="4"/>
  <c r="L16" i="4" l="1"/>
  <c r="L15" i="4"/>
  <c r="L14" i="4"/>
  <c r="L13" i="4"/>
  <c r="L12" i="4"/>
  <c r="L8" i="4"/>
  <c r="L7" i="4"/>
  <c r="L5" i="4"/>
  <c r="L4" i="4"/>
  <c r="L3" i="4"/>
  <c r="L2" i="4"/>
  <c r="J30" i="4"/>
  <c r="J16" i="4"/>
  <c r="J15" i="4"/>
  <c r="J14" i="4"/>
  <c r="J13" i="4"/>
  <c r="J9" i="4"/>
  <c r="J7" i="4"/>
  <c r="J6" i="4"/>
  <c r="J4" i="4"/>
  <c r="J3" i="4"/>
  <c r="J2" i="4"/>
</calcChain>
</file>

<file path=xl/comments1.xml><?xml version="1.0" encoding="utf-8"?>
<comments xmlns="http://schemas.openxmlformats.org/spreadsheetml/2006/main">
  <authors>
    <author>Vijil</author>
    <author xml:space="preserve">Rajan </author>
  </authors>
  <commentList>
    <comment ref="E1" authorId="0" shapeId="0">
      <text>
        <r>
          <rPr>
            <b/>
            <sz val="9"/>
            <color indexed="81"/>
            <rFont val="Tahoma"/>
            <family val="2"/>
          </rPr>
          <t>Vijil:</t>
        </r>
        <r>
          <rPr>
            <sz val="9"/>
            <color indexed="81"/>
            <rFont val="Tahoma"/>
            <family val="2"/>
          </rPr>
          <t xml:space="preserve">
green: scheudled
yellow: delayed
Red: stopped
</t>
        </r>
      </text>
    </comment>
    <comment ref="F1" authorId="0" shapeId="0">
      <text>
        <r>
          <rPr>
            <b/>
            <sz val="9"/>
            <color indexed="81"/>
            <rFont val="Tahoma"/>
            <family val="2"/>
          </rPr>
          <t>Vijil:</t>
        </r>
        <r>
          <rPr>
            <sz val="9"/>
            <color indexed="81"/>
            <rFont val="Tahoma"/>
            <family val="2"/>
          </rPr>
          <t xml:space="preserve">
inhouse-IH
outsouce-Os
Associate - AC</t>
        </r>
      </text>
    </comment>
    <comment ref="I60" authorId="0" shapeId="0">
      <text>
        <r>
          <rPr>
            <b/>
            <sz val="9"/>
            <color indexed="81"/>
            <rFont val="Tahoma"/>
            <family val="2"/>
          </rPr>
          <t>Vijil:</t>
        </r>
        <r>
          <rPr>
            <sz val="9"/>
            <color indexed="81"/>
            <rFont val="Tahoma"/>
            <family val="2"/>
          </rPr>
          <t xml:space="preserve">
50:50 ac and consultnats</t>
        </r>
      </text>
    </comment>
    <comment ref="I63" authorId="0" shapeId="0">
      <text>
        <r>
          <rPr>
            <b/>
            <sz val="9"/>
            <color indexed="81"/>
            <rFont val="Tahoma"/>
            <family val="2"/>
          </rPr>
          <t>Vijil:</t>
        </r>
        <r>
          <rPr>
            <sz val="9"/>
            <color indexed="81"/>
            <rFont val="Tahoma"/>
            <family val="2"/>
          </rPr>
          <t xml:space="preserve">
SC:45
AC:15</t>
        </r>
      </text>
    </comment>
    <comment ref="I65" authorId="0" shapeId="0">
      <text>
        <r>
          <rPr>
            <b/>
            <sz val="9"/>
            <color indexed="81"/>
            <rFont val="Tahoma"/>
            <family val="2"/>
          </rPr>
          <t>Vijil:</t>
        </r>
        <r>
          <rPr>
            <sz val="9"/>
            <color indexed="81"/>
            <rFont val="Tahoma"/>
            <family val="2"/>
          </rPr>
          <t xml:space="preserve">
all senior, avijith can also do it</t>
        </r>
      </text>
    </comment>
    <comment ref="I183" authorId="1" shapeId="0">
      <text>
        <r>
          <rPr>
            <b/>
            <sz val="9"/>
            <color indexed="81"/>
            <rFont val="Tahoma"/>
            <family val="2"/>
          </rPr>
          <t>Rajan :</t>
        </r>
        <r>
          <rPr>
            <sz val="9"/>
            <color indexed="81"/>
            <rFont val="Tahoma"/>
            <family val="2"/>
          </rPr>
          <t xml:space="preserve">
10 batches of 3 days</t>
        </r>
      </text>
    </comment>
    <comment ref="K183" authorId="1" shapeId="0">
      <text>
        <r>
          <rPr>
            <b/>
            <sz val="9"/>
            <color indexed="81"/>
            <rFont val="Tahoma"/>
            <family val="2"/>
          </rPr>
          <t>Rajan :</t>
        </r>
        <r>
          <rPr>
            <sz val="9"/>
            <color indexed="81"/>
            <rFont val="Tahoma"/>
            <family val="2"/>
          </rPr>
          <t xml:space="preserve">
3 batches</t>
        </r>
      </text>
    </comment>
    <comment ref="I184" authorId="1" shapeId="0">
      <text>
        <r>
          <rPr>
            <b/>
            <sz val="9"/>
            <color indexed="81"/>
            <rFont val="Tahoma"/>
            <family val="2"/>
          </rPr>
          <t>Rajan :</t>
        </r>
        <r>
          <rPr>
            <sz val="9"/>
            <color indexed="81"/>
            <rFont val="Tahoma"/>
            <family val="2"/>
          </rPr>
          <t xml:space="preserve">
2 days DFMEA
2 days EPS
2 days PFMEA
2 days Strenghening process</t>
        </r>
      </text>
    </comment>
  </commentList>
</comments>
</file>

<file path=xl/comments2.xml><?xml version="1.0" encoding="utf-8"?>
<comments xmlns="http://schemas.openxmlformats.org/spreadsheetml/2006/main">
  <authors>
    <author>OMNEX</author>
  </authors>
  <commentList>
    <comment ref="C53" authorId="0" shapeId="0">
      <text>
        <r>
          <rPr>
            <b/>
            <sz val="9"/>
            <color indexed="81"/>
            <rFont val="Tahoma"/>
            <family val="2"/>
          </rPr>
          <t>Sankar - 10
Volvo - 24
DLMI - 8
Skoda - 23</t>
        </r>
        <r>
          <rPr>
            <sz val="9"/>
            <color indexed="81"/>
            <rFont val="Tahoma"/>
            <family val="2"/>
          </rPr>
          <t xml:space="preserve">
</t>
        </r>
      </text>
    </comment>
    <comment ref="E53" authorId="0" shapeId="0">
      <text>
        <r>
          <rPr>
            <b/>
            <sz val="9"/>
            <color indexed="81"/>
            <rFont val="Tahoma"/>
            <family val="2"/>
          </rPr>
          <t>Sankar - 39
Skoda - 67</t>
        </r>
        <r>
          <rPr>
            <sz val="9"/>
            <color indexed="81"/>
            <rFont val="Tahoma"/>
            <family val="2"/>
          </rPr>
          <t xml:space="preserve">
</t>
        </r>
      </text>
    </comment>
    <comment ref="C59" authorId="0" shapeId="0">
      <text>
        <r>
          <rPr>
            <b/>
            <sz val="9"/>
            <color indexed="81"/>
            <rFont val="Tahoma"/>
            <family val="2"/>
          </rPr>
          <t>Sankar - 7
Volvo - 36
DLMI - 16
Skoda - 16</t>
        </r>
        <r>
          <rPr>
            <sz val="9"/>
            <color indexed="81"/>
            <rFont val="Tahoma"/>
            <family val="2"/>
          </rPr>
          <t xml:space="preserve">
</t>
        </r>
      </text>
    </comment>
    <comment ref="E59" authorId="0" shapeId="0">
      <text>
        <r>
          <rPr>
            <b/>
            <sz val="9"/>
            <color indexed="81"/>
            <rFont val="Tahoma"/>
            <family val="2"/>
          </rPr>
          <t>Sankar - 37
Skoda - 76</t>
        </r>
        <r>
          <rPr>
            <sz val="9"/>
            <color indexed="81"/>
            <rFont val="Tahoma"/>
            <family val="2"/>
          </rPr>
          <t xml:space="preserve">
</t>
        </r>
      </text>
    </comment>
    <comment ref="C65" authorId="0" shapeId="0">
      <text>
        <r>
          <rPr>
            <b/>
            <sz val="9"/>
            <color indexed="81"/>
            <rFont val="Tahoma"/>
            <family val="2"/>
          </rPr>
          <t>Volvo - 59
DLMI - 10
Skoda - 17</t>
        </r>
        <r>
          <rPr>
            <sz val="9"/>
            <color indexed="81"/>
            <rFont val="Tahoma"/>
            <family val="2"/>
          </rPr>
          <t xml:space="preserve">
</t>
        </r>
      </text>
    </comment>
    <comment ref="E65" authorId="0" shapeId="0">
      <text>
        <r>
          <rPr>
            <b/>
            <sz val="9"/>
            <color indexed="81"/>
            <rFont val="Tahoma"/>
            <family val="2"/>
          </rPr>
          <t>Sankar - 21
Skoda - 68</t>
        </r>
        <r>
          <rPr>
            <sz val="9"/>
            <color indexed="81"/>
            <rFont val="Tahoma"/>
            <family val="2"/>
          </rPr>
          <t xml:space="preserve">
</t>
        </r>
      </text>
    </comment>
    <comment ref="C71" authorId="0" shapeId="0">
      <text>
        <r>
          <rPr>
            <b/>
            <sz val="9"/>
            <color indexed="81"/>
            <rFont val="Tahoma"/>
            <family val="2"/>
          </rPr>
          <t>Sankar - 5
Volvo - 46
DLMI - 10
Skoda - 5</t>
        </r>
        <r>
          <rPr>
            <sz val="9"/>
            <color indexed="81"/>
            <rFont val="Tahoma"/>
            <family val="2"/>
          </rPr>
          <t xml:space="preserve">
</t>
        </r>
      </text>
    </comment>
    <comment ref="E71" authorId="0" shapeId="0">
      <text>
        <r>
          <rPr>
            <b/>
            <sz val="9"/>
            <color indexed="81"/>
            <rFont val="Tahoma"/>
            <family val="2"/>
          </rPr>
          <t>Sankar - 31
Skoda - 68</t>
        </r>
        <r>
          <rPr>
            <sz val="9"/>
            <color indexed="81"/>
            <rFont val="Tahoma"/>
            <family val="2"/>
          </rPr>
          <t xml:space="preserve">
</t>
        </r>
      </text>
    </comment>
    <comment ref="C77" authorId="0" shapeId="0">
      <text>
        <r>
          <rPr>
            <b/>
            <sz val="9"/>
            <color indexed="81"/>
            <rFont val="Tahoma"/>
            <family val="2"/>
          </rPr>
          <t>Sankar - 2
Volvo - 16
DLMI - 14
Skoda - 26</t>
        </r>
        <r>
          <rPr>
            <sz val="9"/>
            <color indexed="81"/>
            <rFont val="Tahoma"/>
            <family val="2"/>
          </rPr>
          <t xml:space="preserve">
</t>
        </r>
      </text>
    </comment>
    <comment ref="E77" authorId="0" shapeId="0">
      <text>
        <r>
          <rPr>
            <b/>
            <sz val="9"/>
            <color indexed="81"/>
            <rFont val="Tahoma"/>
            <family val="2"/>
          </rPr>
          <t>Sankar - 20
Skoda - 70</t>
        </r>
      </text>
    </comment>
    <comment ref="C83" authorId="0" shapeId="0">
      <text>
        <r>
          <rPr>
            <b/>
            <sz val="9"/>
            <color indexed="81"/>
            <rFont val="Tahoma"/>
            <family val="2"/>
          </rPr>
          <t>Sankar - 1
DLMI - 11
Gokaldas - 4
Skoda - 35</t>
        </r>
        <r>
          <rPr>
            <sz val="9"/>
            <color indexed="81"/>
            <rFont val="Tahoma"/>
            <family val="2"/>
          </rPr>
          <t xml:space="preserve">
</t>
        </r>
      </text>
    </comment>
    <comment ref="E83" authorId="0" shapeId="0">
      <text>
        <r>
          <rPr>
            <b/>
            <sz val="9"/>
            <color indexed="81"/>
            <rFont val="Tahoma"/>
            <family val="2"/>
          </rPr>
          <t>Sankar - 15
Skoda - 78
Gokaldas - 12</t>
        </r>
        <r>
          <rPr>
            <sz val="9"/>
            <color indexed="81"/>
            <rFont val="Tahoma"/>
            <family val="2"/>
          </rPr>
          <t xml:space="preserve">
</t>
        </r>
      </text>
    </comment>
    <comment ref="C89" authorId="0" shapeId="0">
      <text>
        <r>
          <rPr>
            <b/>
            <sz val="9"/>
            <color indexed="81"/>
            <rFont val="Tahoma"/>
            <family val="2"/>
          </rPr>
          <t>Sankar - 1
Gokaldas - 6
Skoda - 37
DLMI - 4</t>
        </r>
        <r>
          <rPr>
            <sz val="9"/>
            <color indexed="81"/>
            <rFont val="Tahoma"/>
            <family val="2"/>
          </rPr>
          <t xml:space="preserve">
</t>
        </r>
      </text>
    </comment>
    <comment ref="E89" authorId="0" shapeId="0">
      <text>
        <r>
          <rPr>
            <b/>
            <sz val="9"/>
            <color indexed="81"/>
            <rFont val="Tahoma"/>
            <family val="2"/>
          </rPr>
          <t>Sankar - 7
Skoda - 87
Gokalda - 11</t>
        </r>
        <r>
          <rPr>
            <sz val="9"/>
            <color indexed="81"/>
            <rFont val="Tahoma"/>
            <family val="2"/>
          </rPr>
          <t xml:space="preserve">
</t>
        </r>
      </text>
    </comment>
    <comment ref="C95" authorId="0" shapeId="0">
      <text>
        <r>
          <rPr>
            <b/>
            <sz val="9"/>
            <color indexed="81"/>
            <rFont val="Tahoma"/>
            <family val="2"/>
          </rPr>
          <t>Noor Islamic - 10
Gokal Das - 2
DLMI - 6
Skoda - 58
Gulf Jyothi - 3</t>
        </r>
        <r>
          <rPr>
            <sz val="9"/>
            <color indexed="81"/>
            <rFont val="Tahoma"/>
            <family val="2"/>
          </rPr>
          <t xml:space="preserve">
</t>
        </r>
      </text>
    </comment>
    <comment ref="E95" authorId="0" shapeId="0">
      <text>
        <r>
          <rPr>
            <b/>
            <sz val="9"/>
            <color indexed="81"/>
            <rFont val="Tahoma"/>
            <family val="2"/>
          </rPr>
          <t>Noor Islamic - 10
Gokaldas - 6
Sankar - 2
Skoda - 111</t>
        </r>
        <r>
          <rPr>
            <sz val="9"/>
            <color indexed="81"/>
            <rFont val="Tahoma"/>
            <family val="2"/>
          </rPr>
          <t xml:space="preserve">
</t>
        </r>
      </text>
    </comment>
  </commentList>
</comments>
</file>

<file path=xl/sharedStrings.xml><?xml version="1.0" encoding="utf-8"?>
<sst xmlns="http://schemas.openxmlformats.org/spreadsheetml/2006/main" count="2072" uniqueCount="467">
  <si>
    <t>Sl. No.</t>
  </si>
  <si>
    <t>CLIENT</t>
  </si>
  <si>
    <t>Balance to be billed in 2013-2014</t>
  </si>
  <si>
    <t>Regions</t>
  </si>
  <si>
    <t>Chennai</t>
  </si>
  <si>
    <t>Alpha</t>
  </si>
  <si>
    <t>TS -imp</t>
  </si>
  <si>
    <t>Automotive Infotronics</t>
  </si>
  <si>
    <t>Danfoss</t>
  </si>
  <si>
    <t>Ts - trainings</t>
  </si>
  <si>
    <t>Poclain</t>
  </si>
  <si>
    <t>Supplier improvement</t>
  </si>
  <si>
    <t>klt - halol</t>
  </si>
  <si>
    <t>nc closure</t>
  </si>
  <si>
    <t xml:space="preserve">Titan </t>
  </si>
  <si>
    <t>BPR</t>
  </si>
  <si>
    <t>KLT - SA</t>
  </si>
  <si>
    <t>TS Q1</t>
  </si>
  <si>
    <t xml:space="preserve">AAM </t>
  </si>
  <si>
    <t>IA TS</t>
  </si>
  <si>
    <t>vistion Interior chennai</t>
  </si>
  <si>
    <t>Lean</t>
  </si>
  <si>
    <t>vistion electronics chennai</t>
  </si>
  <si>
    <t>OET</t>
  </si>
  <si>
    <t>LA TS</t>
  </si>
  <si>
    <t>APQP</t>
  </si>
  <si>
    <t>Salcomp</t>
  </si>
  <si>
    <t>al-deer</t>
  </si>
  <si>
    <t>core tool</t>
  </si>
  <si>
    <t>Gilbarco</t>
  </si>
  <si>
    <t>SFL - pondy</t>
  </si>
  <si>
    <t>Diamler</t>
  </si>
  <si>
    <t>dfmea</t>
  </si>
  <si>
    <t>Visteon climate</t>
  </si>
  <si>
    <t>TPM - DA</t>
  </si>
  <si>
    <t>ford-thailand</t>
  </si>
  <si>
    <t>Trainings</t>
  </si>
  <si>
    <t>Ford - STA -july</t>
  </si>
  <si>
    <t xml:space="preserve">Visteon - </t>
  </si>
  <si>
    <t>IA EMS OSHAS</t>
  </si>
  <si>
    <t>poclain ext cost</t>
  </si>
  <si>
    <t xml:space="preserve">Visteon </t>
  </si>
  <si>
    <t>supervisory develop</t>
  </si>
  <si>
    <t>Groupo -july</t>
  </si>
  <si>
    <t>EMS - Legal</t>
  </si>
  <si>
    <t>Bekart - july</t>
  </si>
  <si>
    <t>TS - implimentaton</t>
  </si>
  <si>
    <t>APPG -</t>
  </si>
  <si>
    <t>RCA</t>
  </si>
  <si>
    <t>Turbo energy july</t>
  </si>
  <si>
    <t>OET - LAT</t>
  </si>
  <si>
    <t>IMS</t>
  </si>
  <si>
    <t xml:space="preserve">OET </t>
  </si>
  <si>
    <t>DOE</t>
  </si>
  <si>
    <t xml:space="preserve">Bekart </t>
  </si>
  <si>
    <t>C P Acqua</t>
  </si>
  <si>
    <t>IA - 9001</t>
  </si>
  <si>
    <t>Visteon Tech</t>
  </si>
  <si>
    <t>Process imp</t>
  </si>
  <si>
    <t xml:space="preserve">Visteon HVCC - </t>
  </si>
  <si>
    <t>TPM Imp</t>
  </si>
  <si>
    <t>TVS  Credit</t>
  </si>
  <si>
    <t>LSS</t>
  </si>
  <si>
    <t>STML Pondy</t>
  </si>
  <si>
    <t>Expected Expenses</t>
  </si>
  <si>
    <t>Pune</t>
  </si>
  <si>
    <t>Supreme Ind</t>
  </si>
  <si>
    <t>Training contract</t>
  </si>
  <si>
    <t>Maflow</t>
  </si>
  <si>
    <t>TS &amp; 14k Implementation</t>
  </si>
  <si>
    <t>SKF</t>
  </si>
  <si>
    <t>GPS-GT (5 batches)</t>
  </si>
  <si>
    <t>TML ERC</t>
  </si>
  <si>
    <t>EPS 8D</t>
  </si>
  <si>
    <t>shriganesh Microsys</t>
  </si>
  <si>
    <t>TS implementation</t>
  </si>
  <si>
    <t>Nippon</t>
  </si>
  <si>
    <t>QMS &amp; EMS implementation</t>
  </si>
  <si>
    <t>johndeere</t>
  </si>
  <si>
    <t>INA</t>
  </si>
  <si>
    <t>QMS strengthening</t>
  </si>
  <si>
    <t>Rotex</t>
  </si>
  <si>
    <t>TS Implementation</t>
  </si>
  <si>
    <t>Visteon</t>
  </si>
  <si>
    <t>TLC</t>
  </si>
  <si>
    <t>Various training</t>
  </si>
  <si>
    <t>Grandpoly</t>
  </si>
  <si>
    <t>Raychem</t>
  </si>
  <si>
    <t>Six Sigma GB</t>
  </si>
  <si>
    <t>SETCO</t>
  </si>
  <si>
    <t>Training</t>
  </si>
  <si>
    <t>IAI Joinflex</t>
  </si>
  <si>
    <t>ZF</t>
  </si>
  <si>
    <t>Force motors</t>
  </si>
  <si>
    <t>Mahindra navistar</t>
  </si>
  <si>
    <t>TS AUDit</t>
  </si>
  <si>
    <t>Flowmetalics</t>
  </si>
  <si>
    <t xml:space="preserve">trainings </t>
  </si>
  <si>
    <t>HEG LTD</t>
  </si>
  <si>
    <t>LSS OVERVIEW trg</t>
  </si>
  <si>
    <t>Philps</t>
  </si>
  <si>
    <t>MSA-SPC</t>
  </si>
  <si>
    <t>SJP Ultrasonic</t>
  </si>
  <si>
    <t>GD&amp;T</t>
  </si>
  <si>
    <t xml:space="preserve">Magneti </t>
  </si>
  <si>
    <t>MSA &amp; QC</t>
  </si>
  <si>
    <t>Bekeart</t>
  </si>
  <si>
    <t>IMS IQA</t>
  </si>
  <si>
    <t>Harsha Eng</t>
  </si>
  <si>
    <t>FMEA</t>
  </si>
  <si>
    <t>ISO9001:2008 (ass. consultant)</t>
  </si>
  <si>
    <t>Delhi</t>
  </si>
  <si>
    <t>Continental Engines</t>
  </si>
  <si>
    <t>SS GB Implementation</t>
  </si>
  <si>
    <t>IMI Norgren</t>
  </si>
  <si>
    <t>Training contract-QMS</t>
  </si>
  <si>
    <t>Sigma Vibracoustiv</t>
  </si>
  <si>
    <t>Tata Steel growth Shop</t>
  </si>
  <si>
    <t>MSA Implementation</t>
  </si>
  <si>
    <t>JCB</t>
  </si>
  <si>
    <t>SPM Autocomp,Pune</t>
  </si>
  <si>
    <t>MACE</t>
  </si>
  <si>
    <t>ST MICRO,DFMEA</t>
  </si>
  <si>
    <t>ALP,Nishikawa-TQM</t>
  </si>
  <si>
    <t>Eco Cat-DOE</t>
  </si>
  <si>
    <t>JCB-DFMEA</t>
  </si>
  <si>
    <t>Federal mogul</t>
  </si>
  <si>
    <t>Lifelng,Haridwar</t>
  </si>
  <si>
    <t>OMB Saleri</t>
  </si>
  <si>
    <t>Visteon Climate</t>
  </si>
  <si>
    <t>Lean Impl</t>
  </si>
  <si>
    <t>Shriram Pistons,Biwadi</t>
  </si>
  <si>
    <t>Visteon Climate,System</t>
  </si>
  <si>
    <t>Eco Cat,Faridabad</t>
  </si>
  <si>
    <t>JCB,Faridabad</t>
  </si>
  <si>
    <t>Sanden Vikas</t>
  </si>
  <si>
    <t>Talbros,Faridabad</t>
  </si>
  <si>
    <t>BGL,Faridabad</t>
  </si>
  <si>
    <t>Federal Mogul,Bhiwadi</t>
  </si>
  <si>
    <t>Mate,Noida</t>
  </si>
  <si>
    <t>Telleborg,Noida</t>
  </si>
  <si>
    <t>ALP Nishikawa</t>
  </si>
  <si>
    <t>Caparo fasteners</t>
  </si>
  <si>
    <t>Mace</t>
  </si>
  <si>
    <t>AMTEK TEKFOR</t>
  </si>
  <si>
    <t>OET-LA TS &amp; MSA</t>
  </si>
  <si>
    <t>IQA ISO/TS</t>
  </si>
  <si>
    <t>Handholding&amp;Consultancy</t>
  </si>
  <si>
    <t>JTEKT SONA</t>
  </si>
  <si>
    <t>Ericsson,Jaipur</t>
  </si>
  <si>
    <t>MSA&amp;SPC</t>
  </si>
  <si>
    <t>MSIL,Gurgaon</t>
  </si>
  <si>
    <t>Behavioral Training</t>
  </si>
  <si>
    <t>Zavenir,Binola</t>
  </si>
  <si>
    <t>IQA IMS</t>
  </si>
  <si>
    <t>TML,Jamshedpur</t>
  </si>
  <si>
    <t>APQP,PPAP&amp; G8D</t>
  </si>
  <si>
    <t>OEE,G8D</t>
  </si>
  <si>
    <t>Talbros,Gurgaon</t>
  </si>
  <si>
    <t>7 QC Tools</t>
  </si>
  <si>
    <t>Federal Mogul</t>
  </si>
  <si>
    <t>MSA</t>
  </si>
  <si>
    <t>ALP Nishikawa,Lalru</t>
  </si>
  <si>
    <t>QMS-SPC</t>
  </si>
  <si>
    <t>ALP Nishikawa,Gurgaon</t>
  </si>
  <si>
    <t>QMS-Quality Circle</t>
  </si>
  <si>
    <t>Mahle,Gurgaon</t>
  </si>
  <si>
    <t>Denso,Manesar</t>
  </si>
  <si>
    <t>Train the Trainer(Behavioral)</t>
  </si>
  <si>
    <t>Mahle,Parwanoo</t>
  </si>
  <si>
    <t>7 QC Tools,Cost Of Quality</t>
  </si>
  <si>
    <t>Amtek,Pune</t>
  </si>
  <si>
    <t>IQA ISO/TS 16949</t>
  </si>
  <si>
    <t>Susmith</t>
  </si>
  <si>
    <t>Bangalore</t>
  </si>
  <si>
    <t>SIX SIGMA YELLOW BELT</t>
  </si>
  <si>
    <t>Core tools</t>
  </si>
  <si>
    <t>JSW</t>
  </si>
  <si>
    <t>ISO/TS implementation</t>
  </si>
  <si>
    <t>Corporate</t>
  </si>
  <si>
    <t>DLMI</t>
  </si>
  <si>
    <t>LSS Implementation</t>
  </si>
  <si>
    <t>TTR</t>
  </si>
  <si>
    <t>SIT</t>
  </si>
  <si>
    <t>Mahindra composites</t>
  </si>
  <si>
    <t>Bhadve</t>
  </si>
  <si>
    <t>Neosem</t>
  </si>
  <si>
    <t>CM Smith Machine Shop</t>
  </si>
  <si>
    <t>Omax</t>
  </si>
  <si>
    <t>Elforge</t>
  </si>
  <si>
    <t>IAC</t>
  </si>
  <si>
    <t>Asahi</t>
  </si>
  <si>
    <t>JBM</t>
  </si>
  <si>
    <t>Deccan Hydraulics</t>
  </si>
  <si>
    <t xml:space="preserve">Machino </t>
  </si>
  <si>
    <t>CM Smith foundry</t>
  </si>
  <si>
    <t>shankar</t>
  </si>
  <si>
    <t>Mfg. Excellence</t>
  </si>
  <si>
    <t xml:space="preserve"> </t>
  </si>
  <si>
    <t>Mfg. Excellence (AC)</t>
  </si>
  <si>
    <t>New Balance</t>
  </si>
  <si>
    <t>SPC MSA Vietnam</t>
  </si>
  <si>
    <t>KFIL Audit</t>
  </si>
  <si>
    <t>Gokaldas Images-Enamor</t>
  </si>
  <si>
    <t>Integra Automation</t>
  </si>
  <si>
    <t>Core Tools</t>
  </si>
  <si>
    <t>Takata India Pvt. Ltd</t>
  </si>
  <si>
    <t xml:space="preserve">IQA TS/APQP </t>
  </si>
  <si>
    <t>ELGI</t>
  </si>
  <si>
    <t>IA ISO 9001-2008/PFMEA/DFMEA</t>
  </si>
  <si>
    <t>Yazaki Wiring Technology</t>
  </si>
  <si>
    <t>FMEA/IQA EMS/Core Tools</t>
  </si>
  <si>
    <t>GKN Driveline</t>
  </si>
  <si>
    <t>training</t>
  </si>
  <si>
    <t xml:space="preserve">Bimetal Bearings </t>
  </si>
  <si>
    <t>NBC Bearings</t>
  </si>
  <si>
    <t>project status</t>
  </si>
  <si>
    <t>Type</t>
  </si>
  <si>
    <t>QMS</t>
  </si>
  <si>
    <t>SSP</t>
  </si>
  <si>
    <t>I</t>
  </si>
  <si>
    <t>O</t>
  </si>
  <si>
    <t>Strategicc</t>
  </si>
  <si>
    <t xml:space="preserve">Skoda </t>
  </si>
  <si>
    <t>Visteonlss</t>
  </si>
  <si>
    <t>shankarAC</t>
  </si>
  <si>
    <t>Daimler</t>
  </si>
  <si>
    <t>Total OMNEX Cost</t>
  </si>
  <si>
    <t>Mandays Served till April'13</t>
  </si>
  <si>
    <t>Amount Billed till April'13</t>
  </si>
  <si>
    <t>Product</t>
  </si>
  <si>
    <t>StrategY</t>
  </si>
  <si>
    <t>Subros,Manesar</t>
  </si>
  <si>
    <t>IQA EHS</t>
  </si>
  <si>
    <t>Subros,Pune</t>
  </si>
  <si>
    <t>PFMEA</t>
  </si>
  <si>
    <t>Root Cause Analysis</t>
  </si>
  <si>
    <t>Treleborg,Noida</t>
  </si>
  <si>
    <t>Leadership Skills</t>
  </si>
  <si>
    <t>Sanden Vikas,Faridabad</t>
  </si>
  <si>
    <t>Soft Skill</t>
  </si>
  <si>
    <t>Yengfeng Visteon</t>
  </si>
  <si>
    <t>MSA/SPC Refresher</t>
  </si>
  <si>
    <t>Eicher</t>
  </si>
  <si>
    <t>Kalyani</t>
  </si>
  <si>
    <t>Q1 Assessment</t>
  </si>
  <si>
    <t xml:space="preserve">Yaap-Zoom Automotive </t>
  </si>
  <si>
    <t>Comstar Automotive Tech</t>
  </si>
  <si>
    <t>PERSONNEL</t>
  </si>
  <si>
    <t>Row Labels</t>
  </si>
  <si>
    <t>Grand Total</t>
  </si>
  <si>
    <t>(All)</t>
  </si>
  <si>
    <t>Values</t>
  </si>
  <si>
    <t>Sum of Feb-14</t>
  </si>
  <si>
    <t>Sum of Mar-14</t>
  </si>
  <si>
    <t>Sum of Jan-14</t>
  </si>
  <si>
    <t>Sum of Apr-13</t>
  </si>
  <si>
    <t>Sum of May-13</t>
  </si>
  <si>
    <t>Sum of Jun-13</t>
  </si>
  <si>
    <t>Sum of Jul-13</t>
  </si>
  <si>
    <t>Sum of Aug-13</t>
  </si>
  <si>
    <t>Sum of Sep-13</t>
  </si>
  <si>
    <t>Sum of Oct-13</t>
  </si>
  <si>
    <t>Sum of Nov-13</t>
  </si>
  <si>
    <t>Sum of Dec-13</t>
  </si>
  <si>
    <t>TPM</t>
  </si>
  <si>
    <t>tpm Implemntation</t>
  </si>
  <si>
    <t>HCD</t>
  </si>
  <si>
    <t>Strat</t>
  </si>
  <si>
    <t>LSS Training</t>
  </si>
  <si>
    <t>hcd</t>
  </si>
  <si>
    <t>ALLOCATED</t>
  </si>
  <si>
    <t>VARIANCE</t>
  </si>
  <si>
    <t>Cumulative</t>
  </si>
  <si>
    <t>QC trg &amp; Implementation</t>
  </si>
  <si>
    <t>Mercedes</t>
  </si>
  <si>
    <t>Econ Packaging</t>
  </si>
  <si>
    <t>Assessment</t>
  </si>
  <si>
    <t>HYVA</t>
  </si>
  <si>
    <t>Minda</t>
  </si>
  <si>
    <t>SPC</t>
  </si>
  <si>
    <t>Furecia</t>
  </si>
  <si>
    <t>VDA &amp; TS IQA</t>
  </si>
  <si>
    <t>AC</t>
  </si>
  <si>
    <t>G</t>
  </si>
  <si>
    <t>R</t>
  </si>
  <si>
    <t>Y</t>
  </si>
  <si>
    <t>Mate,Chennai</t>
  </si>
  <si>
    <t>APQP PPAP</t>
  </si>
  <si>
    <t>PFMEA;APQP PPAP</t>
  </si>
  <si>
    <t>APQP PPAP,IQA TS,DOE</t>
  </si>
  <si>
    <t>TPM,GD&amp;T</t>
  </si>
  <si>
    <t>IMDS</t>
  </si>
  <si>
    <t>Country</t>
  </si>
  <si>
    <t>INDIA</t>
  </si>
  <si>
    <t xml:space="preserve">PROJECT - MONTHLY PROGRESS REVIEW </t>
  </si>
  <si>
    <t>DATED:</t>
  </si>
  <si>
    <t>Project detail</t>
  </si>
  <si>
    <t>Monthly project review template</t>
  </si>
  <si>
    <t>STATUS</t>
  </si>
  <si>
    <t># DAYS</t>
  </si>
  <si>
    <t>Plan vs actuals</t>
  </si>
  <si>
    <t>Sl.</t>
  </si>
  <si>
    <t>Region</t>
  </si>
  <si>
    <t>Client</t>
  </si>
  <si>
    <t>Project Title</t>
  </si>
  <si>
    <t>Proj. Mgr</t>
  </si>
  <si>
    <t>Updated? Y/N</t>
  </si>
  <si>
    <t>Discussed in RM? (Y/N)</t>
  </si>
  <si>
    <t>PPT Sent to Client ? (Y/N)</t>
  </si>
  <si>
    <t xml:space="preserve">Project Status GYR </t>
  </si>
  <si>
    <t>Project Start Date</t>
  </si>
  <si>
    <t>Project end date</t>
  </si>
  <si>
    <t>Budget Days</t>
  </si>
  <si>
    <t>Billed
Days</t>
  </si>
  <si>
    <t>Billing/
Outstanding</t>
  </si>
  <si>
    <t># days rqmt</t>
  </si>
  <si>
    <t>Comments</t>
  </si>
  <si>
    <t>Shriram Pistons</t>
  </si>
  <si>
    <t>SUM CHECK</t>
  </si>
  <si>
    <t>DR.Reddy Pathlabs,HYD</t>
  </si>
  <si>
    <t>Continental Auto, Manesr</t>
  </si>
  <si>
    <t xml:space="preserve">TATA MARCOPOLO </t>
  </si>
  <si>
    <t>Larsen &amp; toubro Ltd Mys</t>
  </si>
  <si>
    <t># Days in  Contract</t>
  </si>
  <si>
    <t>N</t>
  </si>
  <si>
    <t>Setco</t>
  </si>
  <si>
    <t>Panasonic  Appliances</t>
  </si>
  <si>
    <t>IA ISO 9001 2008</t>
  </si>
  <si>
    <t>C P Aqua</t>
  </si>
  <si>
    <t>Turbo Energy</t>
  </si>
  <si>
    <t>PPAP</t>
  </si>
  <si>
    <t>Titan Industries</t>
  </si>
  <si>
    <t>Arun Thomas</t>
  </si>
  <si>
    <t>visteon HVCC</t>
  </si>
  <si>
    <t>Bekaert</t>
  </si>
  <si>
    <t>ISO/TS 1649 Project</t>
  </si>
  <si>
    <t>Mandays to be spent</t>
  </si>
  <si>
    <t>FESTO CONTROLS</t>
  </si>
  <si>
    <t>EPS</t>
  </si>
  <si>
    <t>FAURECIA</t>
  </si>
  <si>
    <t>Inteva</t>
  </si>
  <si>
    <t>IQA/TS</t>
  </si>
  <si>
    <t>Western Thomson</t>
  </si>
  <si>
    <t>Henkel</t>
  </si>
  <si>
    <t>Kaizen&amp;Poka yoke,TPM,Vendor System Audit</t>
  </si>
  <si>
    <t>Hamdard Laboratories</t>
  </si>
  <si>
    <t>Jtekt Sona, Bawal</t>
  </si>
  <si>
    <t xml:space="preserve">Mate, </t>
  </si>
  <si>
    <t>Subros,Noida</t>
  </si>
  <si>
    <t>Supply Chain</t>
  </si>
  <si>
    <t>SPC &amp; MSA</t>
  </si>
  <si>
    <t>Minda corporatation</t>
  </si>
  <si>
    <t>Lear</t>
  </si>
  <si>
    <t>Excelcontrol</t>
  </si>
  <si>
    <t xml:space="preserve">TML </t>
  </si>
  <si>
    <t>FAG</t>
  </si>
  <si>
    <t>Setco Uttarakhand</t>
  </si>
  <si>
    <t>CP Aqua</t>
  </si>
  <si>
    <t>Awareness OHSAS</t>
  </si>
  <si>
    <t>IA OHSAS</t>
  </si>
  <si>
    <t>25.10.2012</t>
  </si>
  <si>
    <t>On-going</t>
  </si>
  <si>
    <t>25.7.2013</t>
  </si>
  <si>
    <t>Particulars</t>
  </si>
  <si>
    <t>Month</t>
  </si>
  <si>
    <t>Inhouse</t>
  </si>
  <si>
    <t>Outsourcing</t>
  </si>
  <si>
    <t>April'13</t>
  </si>
  <si>
    <t>May'13</t>
  </si>
  <si>
    <t>June'13</t>
  </si>
  <si>
    <t>July'13</t>
  </si>
  <si>
    <t>Aug'13</t>
  </si>
  <si>
    <t>Sep'13</t>
  </si>
  <si>
    <t>Brigestone</t>
  </si>
  <si>
    <t>Infac India</t>
  </si>
  <si>
    <t>IQA/TS+Audit</t>
  </si>
  <si>
    <t>APQP/PPAP</t>
  </si>
  <si>
    <t>Royal Enfield</t>
  </si>
  <si>
    <t>Soft Skills</t>
  </si>
  <si>
    <t>ISO17025 IQA</t>
  </si>
  <si>
    <t>trg evaluation</t>
  </si>
  <si>
    <t>EMS implementation</t>
  </si>
  <si>
    <t>SQE trg</t>
  </si>
  <si>
    <t>Soft Skill trgs</t>
  </si>
  <si>
    <t>Samarath</t>
  </si>
  <si>
    <t>ISO9001 Implementation</t>
  </si>
  <si>
    <t>FMEA workshop</t>
  </si>
  <si>
    <t>TS u/s trg</t>
  </si>
  <si>
    <t>MPCB</t>
  </si>
  <si>
    <t>ISO9001 &amp; OHSAS18001 Implementation</t>
  </si>
  <si>
    <t>17.10.2013</t>
  </si>
  <si>
    <t>Awareness on OHSAS 18001</t>
  </si>
  <si>
    <t>Accurate Products</t>
  </si>
  <si>
    <t>Gilbarco Veedor - Mumbai</t>
  </si>
  <si>
    <t>EMS</t>
  </si>
  <si>
    <t>VDA</t>
  </si>
  <si>
    <t>IA OHSAS 18001</t>
  </si>
  <si>
    <t>IA - VDA 6.3</t>
  </si>
  <si>
    <t>IA - ISO 9001</t>
  </si>
  <si>
    <t>IA /TS 16949</t>
  </si>
  <si>
    <t>(blank)</t>
  </si>
  <si>
    <t>Henkel,Chennai</t>
  </si>
  <si>
    <t>Denso International</t>
  </si>
  <si>
    <t>Woco Motherson,Noida</t>
  </si>
  <si>
    <t>ALP Nishikawa,lalru</t>
  </si>
  <si>
    <t>Dr Reddy Laboratories</t>
  </si>
  <si>
    <t>Ford Q1 Audit</t>
  </si>
  <si>
    <t>Presentation Skills</t>
  </si>
  <si>
    <t>Quality Circle,G8D,7QC</t>
  </si>
  <si>
    <t>G8D,APQP PPAP</t>
  </si>
  <si>
    <t>Awareness ISO/TS,SPC&amp;MSA</t>
  </si>
  <si>
    <t>SPC MSA,GD&amp;T</t>
  </si>
  <si>
    <t>Siemens</t>
  </si>
  <si>
    <t>Noor Islamic</t>
  </si>
  <si>
    <t>Oct'13</t>
  </si>
  <si>
    <t>MACE,Gurgaon</t>
  </si>
  <si>
    <t>JCB,Pune</t>
  </si>
  <si>
    <t>Jtekt Sona,Bawal</t>
  </si>
  <si>
    <t>Mate,Chennai+Noida+Bangalore</t>
  </si>
  <si>
    <t>IQA ISO/TS,IQA EHS,IQA ISO/TS</t>
  </si>
  <si>
    <t>Overview+7 QC+12 steps</t>
  </si>
  <si>
    <t>Supervisor Development Program(Behavioral)</t>
  </si>
  <si>
    <t>Simpsons</t>
  </si>
  <si>
    <t>IA OHSAS 18001 -(2)</t>
  </si>
  <si>
    <t>IMS - Lead Auditor</t>
  </si>
  <si>
    <t>TS Awareness Trg</t>
  </si>
  <si>
    <t>Inzi Control</t>
  </si>
  <si>
    <t>Sanmina</t>
  </si>
  <si>
    <t>Lead Auditor - IMS</t>
  </si>
  <si>
    <t>Nov'13</t>
  </si>
  <si>
    <t>West</t>
  </si>
  <si>
    <t>INA Bearing</t>
  </si>
  <si>
    <t>QMS Strenghtening</t>
  </si>
  <si>
    <t>Imran Khan</t>
  </si>
  <si>
    <t>No actions required. Project Closed.</t>
  </si>
  <si>
    <t>Raychem RPG</t>
  </si>
  <si>
    <t>Six Sigma Implementation</t>
  </si>
  <si>
    <t>Project restarted last month. First review completed.</t>
  </si>
  <si>
    <t xml:space="preserve">EPS Training </t>
  </si>
  <si>
    <t xml:space="preserve">No trainings executed last month. </t>
  </si>
  <si>
    <t xml:space="preserve">Visteon Automotive </t>
  </si>
  <si>
    <t>Training &amp; Implementation Support</t>
  </si>
  <si>
    <t>Vaibhav Gadhawe</t>
  </si>
  <si>
    <t>No actions required.</t>
  </si>
  <si>
    <t>Shri Ganesh</t>
  </si>
  <si>
    <t>Meeting with top Management need to be lined up for extension of man days. Revised plan to be made for this project. As per discussion an extension of 17 days to be taken from client.</t>
  </si>
  <si>
    <t xml:space="preserve">Client is planning to go for Certification without concent of Omnex. Vaibhav to write a mail to client stating clearly the consequences. </t>
  </si>
  <si>
    <t>Moco &amp; INC</t>
  </si>
  <si>
    <t>QMS Implementation</t>
  </si>
  <si>
    <t xml:space="preserve">Project is on hold from the clients side due to internal problems. </t>
  </si>
  <si>
    <t>Primary escalation done to client to accelerate the procedures for design function. This may delay the certification process.</t>
  </si>
  <si>
    <t>EMS Implementation</t>
  </si>
  <si>
    <t>Project closed.</t>
  </si>
  <si>
    <t>Excel Controlinkage</t>
  </si>
  <si>
    <t>Training &amp; Consulting Visits for TS</t>
  </si>
  <si>
    <t>Open contract</t>
  </si>
  <si>
    <t>This contract is executed as per need of client.</t>
  </si>
  <si>
    <t>Manish Dhanuka</t>
  </si>
  <si>
    <t>Revised ppt to be followed. Maintenance, WCM module need to be prepared. Imran to discuss with Arun Sir regarding the same.</t>
  </si>
  <si>
    <t>Grand poly</t>
  </si>
  <si>
    <t>Project escalation done to top management. Need to have an one to one discussion to gain commitment from the team. The ppt needs to be updated as per revised plan.</t>
  </si>
  <si>
    <t>Project is on hold from the clients side due to internal problems. Need to get the confirmation for restarting the project.</t>
  </si>
  <si>
    <t>Month Closed</t>
  </si>
  <si>
    <t>Before April</t>
  </si>
  <si>
    <t>2013-2014</t>
  </si>
  <si>
    <t>2012-2013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</si>
</sst>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 #,##0_ ;_ * \-#,##0_ ;_ * &quot;-&quot;??_ ;_ @_ "/>
    <numFmt numFmtId="165" formatCode="_(* #,##0_);_(* \(#,##0\);_(* &quot;-&quot;??_);_(@_)"/>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theme="0"/>
      <name val="Arial Narrow"/>
      <family val="2"/>
    </font>
    <font>
      <sz val="9"/>
      <color theme="1"/>
      <name val="Calibri"/>
      <family val="2"/>
      <scheme val="minor"/>
    </font>
    <font>
      <b/>
      <sz val="9"/>
      <color indexed="81"/>
      <name val="Tahoma"/>
      <family val="2"/>
    </font>
    <font>
      <sz val="9"/>
      <color indexed="81"/>
      <name val="Tahoma"/>
      <family val="2"/>
    </font>
    <font>
      <sz val="10"/>
      <color theme="1"/>
      <name val="Arial Narrow"/>
      <family val="2"/>
    </font>
    <font>
      <sz val="9"/>
      <name val="Calibri"/>
      <family val="2"/>
    </font>
    <font>
      <sz val="10"/>
      <color theme="1"/>
      <name val="Arial"/>
      <family val="2"/>
    </font>
    <font>
      <b/>
      <sz val="10"/>
      <color theme="0"/>
      <name val="Calibri"/>
      <family val="2"/>
      <scheme val="minor"/>
    </font>
    <font>
      <sz val="9"/>
      <name val="Calibri"/>
      <family val="2"/>
      <scheme val="minor"/>
    </font>
    <font>
      <b/>
      <sz val="9"/>
      <color theme="1"/>
      <name val="Calibri"/>
      <family val="2"/>
      <scheme val="minor"/>
    </font>
    <font>
      <b/>
      <sz val="11"/>
      <color theme="0"/>
      <name val="Calibri"/>
      <family val="2"/>
      <scheme val="minor"/>
    </font>
    <font>
      <sz val="9"/>
      <color rgb="FF000000"/>
      <name val="Calibri"/>
      <family val="2"/>
      <scheme val="minor"/>
    </font>
    <font>
      <i/>
      <sz val="9"/>
      <color rgb="FF000000"/>
      <name val="Calibri"/>
      <family val="2"/>
      <scheme val="minor"/>
    </font>
    <font>
      <sz val="9"/>
      <color theme="1"/>
      <name val="Arial Narrow"/>
      <family val="2"/>
    </font>
    <font>
      <i/>
      <sz val="9"/>
      <color theme="1"/>
      <name val="Arial Narrow"/>
      <family val="2"/>
    </font>
    <font>
      <sz val="9"/>
      <color rgb="FF000000"/>
      <name val="Arial Narrow"/>
      <family val="2"/>
    </font>
    <font>
      <sz val="10"/>
      <name val="Arial"/>
      <family val="2"/>
    </font>
    <font>
      <sz val="9"/>
      <name val="Arial Narrow"/>
      <family val="2"/>
    </font>
    <font>
      <b/>
      <sz val="10"/>
      <color theme="1"/>
      <name val="Arial Narrow"/>
      <family val="2"/>
    </font>
    <font>
      <sz val="9"/>
      <color rgb="FFFF0000"/>
      <name val="Calibri"/>
      <family val="2"/>
      <scheme val="minor"/>
    </font>
    <font>
      <sz val="9"/>
      <color theme="0"/>
      <name val="Calibri"/>
      <family val="2"/>
      <scheme val="minor"/>
    </font>
    <font>
      <i/>
      <sz val="9"/>
      <color rgb="FF000000"/>
      <name val="Arial Narrow"/>
      <family val="2"/>
    </font>
    <font>
      <sz val="9"/>
      <color theme="1"/>
      <name val="Arial"/>
      <family val="2"/>
    </font>
    <font>
      <b/>
      <sz val="9"/>
      <color rgb="FFFF0000"/>
      <name val="Calibri"/>
      <family val="2"/>
      <scheme val="minor"/>
    </font>
    <font>
      <b/>
      <sz val="9"/>
      <color theme="0"/>
      <name val="Arial Narrow"/>
      <family val="2"/>
    </font>
    <font>
      <sz val="9"/>
      <color rgb="FF000000"/>
      <name val="Calibri"/>
      <family val="2"/>
    </font>
    <font>
      <sz val="10"/>
      <color rgb="FFFF0000"/>
      <name val="Arial Narrow"/>
      <family val="2"/>
    </font>
  </fonts>
  <fills count="1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indexed="9"/>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theme="3" tint="-0.249977111117893"/>
        <bgColor indexed="18"/>
      </patternFill>
    </fill>
    <fill>
      <patternFill patternType="solid">
        <fgColor theme="1" tint="0.34998626667073579"/>
        <bgColor indexed="64"/>
      </patternFill>
    </fill>
    <fill>
      <patternFill patternType="solid">
        <fgColor rgb="FFFF0000"/>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62">
    <xf numFmtId="0" fontId="0" fillId="0" borderId="0" xfId="0"/>
    <xf numFmtId="0" fontId="0" fillId="0" borderId="0" xfId="0"/>
    <xf numFmtId="0" fontId="5" fillId="3" borderId="1" xfId="0" applyFont="1" applyFill="1" applyBorder="1"/>
    <xf numFmtId="0" fontId="0" fillId="0" borderId="1" xfId="0" applyBorder="1"/>
    <xf numFmtId="0" fontId="10" fillId="0" borderId="0" xfId="0" applyFont="1"/>
    <xf numFmtId="0" fontId="5" fillId="0" borderId="1" xfId="0" applyFont="1" applyBorder="1"/>
    <xf numFmtId="0" fontId="12" fillId="6" borderId="1" xfId="0" applyFont="1" applyFill="1" applyBorder="1" applyProtection="1">
      <protection locked="0"/>
    </xf>
    <xf numFmtId="0" fontId="5" fillId="0" borderId="3" xfId="0" applyFont="1" applyBorder="1"/>
    <xf numFmtId="0" fontId="15" fillId="0" borderId="1" xfId="0" applyFont="1" applyFill="1" applyBorder="1" applyProtection="1">
      <protection locked="0"/>
    </xf>
    <xf numFmtId="164" fontId="15" fillId="0" borderId="1" xfId="0" applyNumberFormat="1" applyFont="1" applyFill="1" applyBorder="1" applyProtection="1">
      <protection locked="0"/>
    </xf>
    <xf numFmtId="0" fontId="16" fillId="4" borderId="1" xfId="0" applyFont="1" applyFill="1" applyBorder="1" applyAlignment="1" applyProtection="1">
      <alignment horizontal="right"/>
      <protection locked="0"/>
    </xf>
    <xf numFmtId="164" fontId="16" fillId="4" borderId="1" xfId="4" applyNumberFormat="1" applyFont="1" applyFill="1" applyBorder="1" applyAlignment="1" applyProtection="1">
      <alignment horizontal="right"/>
      <protection locked="0"/>
    </xf>
    <xf numFmtId="0" fontId="5" fillId="0" borderId="1" xfId="0" applyFont="1" applyBorder="1" applyAlignment="1">
      <alignment horizontal="right"/>
    </xf>
    <xf numFmtId="0" fontId="5" fillId="0" borderId="1" xfId="0" applyFont="1" applyFill="1" applyBorder="1"/>
    <xf numFmtId="0" fontId="5" fillId="0" borderId="4" xfId="0" applyFont="1" applyFill="1" applyBorder="1"/>
    <xf numFmtId="0" fontId="5" fillId="0" borderId="1" xfId="0" applyFont="1" applyFill="1" applyBorder="1" applyAlignment="1">
      <alignment horizontal="right"/>
    </xf>
    <xf numFmtId="0" fontId="0" fillId="0" borderId="0" xfId="0" pivotButton="1"/>
    <xf numFmtId="0" fontId="17" fillId="3" borderId="1" xfId="0" applyFont="1" applyFill="1" applyBorder="1"/>
    <xf numFmtId="0" fontId="18" fillId="3" borderId="1" xfId="0" applyFont="1" applyFill="1" applyBorder="1"/>
    <xf numFmtId="0" fontId="19" fillId="3" borderId="1" xfId="0" applyFont="1" applyFill="1" applyBorder="1" applyAlignment="1" applyProtection="1">
      <alignment vertical="center" wrapText="1"/>
      <protection locked="0"/>
    </xf>
    <xf numFmtId="0" fontId="20" fillId="0" borderId="0" xfId="0" applyFont="1"/>
    <xf numFmtId="0" fontId="9" fillId="0" borderId="1" xfId="0" applyFont="1" applyFill="1" applyBorder="1" applyProtection="1">
      <protection locked="0"/>
    </xf>
    <xf numFmtId="0" fontId="17" fillId="3" borderId="1" xfId="0" applyFont="1" applyFill="1" applyBorder="1" applyAlignment="1" applyProtection="1">
      <alignment horizontal="center" wrapText="1"/>
    </xf>
    <xf numFmtId="0" fontId="17" fillId="3" borderId="1" xfId="0" applyFont="1" applyFill="1" applyBorder="1" applyAlignment="1">
      <alignment horizontal="left"/>
    </xf>
    <xf numFmtId="0" fontId="17" fillId="0" borderId="0" xfId="0" applyFont="1"/>
    <xf numFmtId="0" fontId="19" fillId="3" borderId="1" xfId="0" applyFont="1" applyFill="1" applyBorder="1" applyAlignment="1" applyProtection="1">
      <alignment horizontal="left"/>
      <protection locked="0"/>
    </xf>
    <xf numFmtId="0" fontId="19" fillId="4" borderId="1" xfId="0" applyFont="1" applyFill="1" applyBorder="1" applyAlignment="1" applyProtection="1">
      <alignment horizontal="left" vertical="top"/>
      <protection locked="0"/>
    </xf>
    <xf numFmtId="0" fontId="21" fillId="3" borderId="1" xfId="0" applyFont="1" applyFill="1" applyBorder="1" applyAlignment="1" applyProtection="1">
      <alignment horizontal="left" vertical="center"/>
      <protection locked="0"/>
    </xf>
    <xf numFmtId="0" fontId="17" fillId="3" borderId="1" xfId="0" applyFont="1" applyFill="1" applyBorder="1" applyAlignment="1">
      <alignment vertical="center"/>
    </xf>
    <xf numFmtId="0" fontId="17" fillId="0" borderId="1" xfId="0" applyFont="1" applyBorder="1" applyAlignment="1">
      <alignment horizontal="left"/>
    </xf>
    <xf numFmtId="0" fontId="21" fillId="3" borderId="1" xfId="0" applyFont="1" applyFill="1" applyBorder="1" applyAlignment="1" applyProtection="1">
      <alignment horizontal="left"/>
      <protection locked="0"/>
    </xf>
    <xf numFmtId="0" fontId="21" fillId="3" borderId="1" xfId="0" applyFont="1" applyFill="1" applyBorder="1" applyProtection="1">
      <protection locked="0"/>
    </xf>
    <xf numFmtId="0" fontId="17" fillId="3" borderId="1" xfId="0" applyFont="1" applyFill="1" applyBorder="1" applyProtection="1">
      <protection locked="0"/>
    </xf>
    <xf numFmtId="0" fontId="8" fillId="0" borderId="0" xfId="0" applyFont="1"/>
    <xf numFmtId="0" fontId="17" fillId="0" borderId="1" xfId="0" applyFont="1" applyFill="1" applyBorder="1"/>
    <xf numFmtId="0" fontId="0" fillId="0" borderId="1" xfId="0" pivotButton="1" applyBorder="1"/>
    <xf numFmtId="0" fontId="0" fillId="0" borderId="1" xfId="0" applyBorder="1" applyAlignment="1">
      <alignment horizontal="left"/>
    </xf>
    <xf numFmtId="0" fontId="0" fillId="0" borderId="1" xfId="0" applyNumberFormat="1" applyBorder="1"/>
    <xf numFmtId="0" fontId="17" fillId="0" borderId="1" xfId="0" applyFont="1" applyBorder="1"/>
    <xf numFmtId="0" fontId="14" fillId="2" borderId="1" xfId="0" applyFont="1" applyFill="1" applyBorder="1"/>
    <xf numFmtId="0" fontId="3" fillId="2" borderId="1" xfId="0" applyFont="1" applyFill="1" applyBorder="1"/>
    <xf numFmtId="0" fontId="2" fillId="5" borderId="1" xfId="0" applyFont="1" applyFill="1" applyBorder="1"/>
    <xf numFmtId="0" fontId="0" fillId="5" borderId="1" xfId="0" applyFill="1" applyBorder="1"/>
    <xf numFmtId="0" fontId="2" fillId="7" borderId="1" xfId="0" applyFont="1" applyFill="1" applyBorder="1"/>
    <xf numFmtId="0" fontId="0" fillId="7" borderId="1" xfId="0" applyFill="1" applyBorder="1"/>
    <xf numFmtId="0" fontId="17" fillId="3" borderId="1" xfId="0" applyFont="1" applyFill="1" applyBorder="1" applyAlignment="1" applyProtection="1">
      <alignment horizontal="left" vertical="center"/>
      <protection locked="0"/>
    </xf>
    <xf numFmtId="0" fontId="5" fillId="3" borderId="1" xfId="0" applyFont="1" applyFill="1" applyBorder="1" applyProtection="1">
      <protection locked="0"/>
    </xf>
    <xf numFmtId="164" fontId="5" fillId="3" borderId="1" xfId="0" applyNumberFormat="1" applyFont="1" applyFill="1" applyBorder="1" applyProtection="1">
      <protection locked="0"/>
    </xf>
    <xf numFmtId="0" fontId="17" fillId="3" borderId="1" xfId="0" applyFont="1" applyFill="1" applyBorder="1" applyAlignment="1" applyProtection="1">
      <alignment vertical="center" wrapText="1"/>
      <protection locked="0"/>
    </xf>
    <xf numFmtId="0" fontId="0" fillId="0" borderId="0" xfId="0" applyAlignment="1">
      <alignment horizontal="left"/>
    </xf>
    <xf numFmtId="0" fontId="9" fillId="6" borderId="1" xfId="0" applyFont="1" applyFill="1" applyBorder="1" applyAlignment="1" applyProtection="1">
      <alignment horizontal="left"/>
      <protection locked="0"/>
    </xf>
    <xf numFmtId="0" fontId="5" fillId="0" borderId="2" xfId="0" applyFont="1" applyBorder="1"/>
    <xf numFmtId="0" fontId="17" fillId="0" borderId="1" xfId="0" applyFont="1" applyBorder="1" applyAlignment="1">
      <alignment horizontal="center"/>
    </xf>
    <xf numFmtId="0" fontId="12" fillId="0" borderId="1" xfId="0" applyFont="1" applyFill="1" applyBorder="1"/>
    <xf numFmtId="0" fontId="5" fillId="3" borderId="1" xfId="0" applyFont="1" applyFill="1" applyBorder="1" applyAlignment="1">
      <alignment horizontal="right"/>
    </xf>
    <xf numFmtId="165" fontId="5" fillId="3" borderId="1" xfId="4" applyNumberFormat="1" applyFont="1" applyFill="1" applyBorder="1" applyAlignment="1">
      <alignment horizontal="right"/>
    </xf>
    <xf numFmtId="165" fontId="5" fillId="3" borderId="1" xfId="2" applyNumberFormat="1" applyFont="1" applyFill="1" applyBorder="1" applyAlignment="1">
      <alignment horizontal="right"/>
    </xf>
    <xf numFmtId="0" fontId="5" fillId="3" borderId="1" xfId="0" applyFont="1" applyFill="1" applyBorder="1" applyAlignment="1">
      <alignment vertical="center"/>
    </xf>
    <xf numFmtId="0" fontId="23" fillId="5" borderId="1" xfId="0" applyFont="1" applyFill="1" applyBorder="1" applyAlignment="1">
      <alignment vertical="center"/>
    </xf>
    <xf numFmtId="0" fontId="5" fillId="3" borderId="1" xfId="0" applyFont="1" applyFill="1" applyBorder="1" applyAlignment="1"/>
    <xf numFmtId="0" fontId="17" fillId="0" borderId="1" xfId="0" applyFont="1" applyFill="1" applyBorder="1" applyAlignment="1">
      <alignment horizontal="left"/>
    </xf>
    <xf numFmtId="165" fontId="5" fillId="3" borderId="1" xfId="4" applyNumberFormat="1" applyFont="1" applyFill="1" applyBorder="1"/>
    <xf numFmtId="165" fontId="5" fillId="3" borderId="1" xfId="2" applyNumberFormat="1" applyFont="1" applyFill="1" applyBorder="1"/>
    <xf numFmtId="0" fontId="24" fillId="3" borderId="1" xfId="0" applyFont="1" applyFill="1" applyBorder="1"/>
    <xf numFmtId="0" fontId="17" fillId="0" borderId="4" xfId="0" applyFont="1" applyFill="1" applyBorder="1"/>
    <xf numFmtId="0" fontId="5" fillId="3" borderId="4" xfId="0" applyFont="1" applyFill="1" applyBorder="1"/>
    <xf numFmtId="0" fontId="17" fillId="0" borderId="1" xfId="0" applyFont="1" applyFill="1" applyBorder="1" applyProtection="1">
      <protection locked="0"/>
    </xf>
    <xf numFmtId="0" fontId="5" fillId="6" borderId="1" xfId="0" applyFont="1" applyFill="1" applyBorder="1" applyProtection="1">
      <protection locked="0"/>
    </xf>
    <xf numFmtId="0" fontId="13" fillId="3" borderId="1" xfId="0" applyFont="1" applyFill="1" applyBorder="1"/>
    <xf numFmtId="164" fontId="5" fillId="3" borderId="1" xfId="0" applyNumberFormat="1" applyFont="1" applyFill="1" applyBorder="1"/>
    <xf numFmtId="0" fontId="17" fillId="0" borderId="4" xfId="0" applyFont="1" applyFill="1" applyBorder="1" applyProtection="1">
      <protection locked="0"/>
    </xf>
    <xf numFmtId="0" fontId="17" fillId="0" borderId="2" xfId="0" applyFont="1" applyFill="1" applyBorder="1"/>
    <xf numFmtId="0" fontId="5" fillId="3" borderId="3" xfId="0" applyFont="1" applyFill="1" applyBorder="1"/>
    <xf numFmtId="0" fontId="21" fillId="0" borderId="2" xfId="0" applyFont="1" applyFill="1" applyBorder="1" applyProtection="1">
      <protection locked="0"/>
    </xf>
    <xf numFmtId="0" fontId="19" fillId="0" borderId="1" xfId="0" applyFont="1" applyFill="1" applyBorder="1" applyProtection="1">
      <protection locked="0"/>
    </xf>
    <xf numFmtId="0" fontId="25" fillId="0" borderId="1" xfId="0" applyFont="1" applyFill="1" applyBorder="1" applyAlignment="1" applyProtection="1">
      <alignment horizontal="left"/>
      <protection locked="0"/>
    </xf>
    <xf numFmtId="0" fontId="21" fillId="0" borderId="1" xfId="0" applyFont="1" applyFill="1" applyBorder="1" applyProtection="1">
      <protection locked="0"/>
    </xf>
    <xf numFmtId="0" fontId="5" fillId="0" borderId="1" xfId="0" applyFont="1" applyFill="1" applyBorder="1" applyProtection="1">
      <protection locked="0"/>
    </xf>
    <xf numFmtId="0" fontId="21" fillId="0" borderId="4" xfId="0" applyFont="1" applyFill="1" applyBorder="1" applyProtection="1">
      <protection locked="0"/>
    </xf>
    <xf numFmtId="0" fontId="21" fillId="0" borderId="1" xfId="0" applyFont="1" applyFill="1" applyBorder="1" applyAlignment="1" applyProtection="1">
      <alignment horizontal="left"/>
      <protection locked="0"/>
    </xf>
    <xf numFmtId="0" fontId="5" fillId="3" borderId="1" xfId="0" applyFont="1" applyFill="1" applyBorder="1" applyAlignment="1">
      <alignment horizontal="center"/>
    </xf>
    <xf numFmtId="0" fontId="5" fillId="3" borderId="1" xfId="0" applyFont="1" applyFill="1" applyBorder="1" applyAlignment="1">
      <alignment horizontal="left"/>
    </xf>
    <xf numFmtId="0" fontId="21" fillId="0" borderId="1" xfId="0" applyFont="1" applyFill="1" applyBorder="1" applyAlignment="1" applyProtection="1">
      <protection locked="0"/>
    </xf>
    <xf numFmtId="0" fontId="5" fillId="0" borderId="1" xfId="0" applyFont="1" applyBorder="1" applyAlignment="1"/>
    <xf numFmtId="0" fontId="12" fillId="6" borderId="1" xfId="0" applyFont="1" applyFill="1" applyBorder="1" applyAlignment="1" applyProtection="1">
      <protection locked="0"/>
    </xf>
    <xf numFmtId="165" fontId="12" fillId="6" borderId="1" xfId="4" applyNumberFormat="1" applyFont="1" applyFill="1" applyBorder="1" applyProtection="1">
      <protection locked="0"/>
    </xf>
    <xf numFmtId="165" fontId="5" fillId="0" borderId="1" xfId="4" applyNumberFormat="1" applyFont="1" applyBorder="1"/>
    <xf numFmtId="165" fontId="5" fillId="0" borderId="1" xfId="4" applyNumberFormat="1" applyFont="1" applyFill="1" applyBorder="1"/>
    <xf numFmtId="0" fontId="12" fillId="3" borderId="1" xfId="0" applyFont="1" applyFill="1" applyBorder="1"/>
    <xf numFmtId="0" fontId="17" fillId="0" borderId="5" xfId="0" applyFont="1" applyFill="1" applyBorder="1"/>
    <xf numFmtId="0" fontId="15" fillId="3" borderId="1" xfId="0" applyFont="1" applyFill="1" applyBorder="1" applyProtection="1">
      <protection locked="0"/>
    </xf>
    <xf numFmtId="165" fontId="17" fillId="3" borderId="1" xfId="4" applyNumberFormat="1" applyFont="1" applyFill="1" applyBorder="1"/>
    <xf numFmtId="0" fontId="17" fillId="3" borderId="1" xfId="0" applyFont="1" applyFill="1" applyBorder="1" applyAlignment="1">
      <alignment horizontal="right"/>
    </xf>
    <xf numFmtId="165" fontId="17" fillId="3" borderId="1" xfId="2" applyNumberFormat="1" applyFont="1" applyFill="1" applyBorder="1" applyAlignment="1">
      <alignment horizontal="right"/>
    </xf>
    <xf numFmtId="0" fontId="26" fillId="0" borderId="1" xfId="0" applyFont="1" applyFill="1" applyBorder="1"/>
    <xf numFmtId="0" fontId="10" fillId="0" borderId="0" xfId="0" applyFont="1" applyAlignment="1"/>
    <xf numFmtId="0" fontId="27" fillId="3" borderId="1" xfId="0" applyFont="1" applyFill="1" applyBorder="1"/>
    <xf numFmtId="0" fontId="0" fillId="0" borderId="1" xfId="0" applyBorder="1"/>
    <xf numFmtId="0" fontId="2" fillId="8" borderId="1" xfId="0" applyFont="1" applyFill="1" applyBorder="1" applyAlignment="1" applyProtection="1"/>
    <xf numFmtId="0" fontId="2" fillId="9" borderId="1" xfId="0" applyFont="1" applyFill="1" applyBorder="1" applyAlignment="1" applyProtection="1">
      <protection locked="0"/>
    </xf>
    <xf numFmtId="0" fontId="2" fillId="8" borderId="1" xfId="0" applyFont="1" applyFill="1" applyBorder="1" applyProtection="1"/>
    <xf numFmtId="0" fontId="8" fillId="0" borderId="1" xfId="0" applyFont="1" applyBorder="1" applyAlignment="1" applyProtection="1">
      <alignment wrapText="1"/>
      <protection locked="0"/>
    </xf>
    <xf numFmtId="0" fontId="8" fillId="0" borderId="1" xfId="0" applyFont="1" applyBorder="1" applyAlignment="1" applyProtection="1">
      <alignment horizontal="center" wrapText="1"/>
      <protection locked="0"/>
    </xf>
    <xf numFmtId="17" fontId="8" fillId="0" borderId="1" xfId="0" applyNumberFormat="1" applyFont="1" applyBorder="1" applyAlignment="1" applyProtection="1">
      <alignment horizontal="center" wrapText="1"/>
      <protection locked="0"/>
    </xf>
    <xf numFmtId="0" fontId="4" fillId="10" borderId="1" xfId="0" applyFont="1" applyFill="1" applyBorder="1" applyAlignment="1" applyProtection="1">
      <alignment horizontal="center" vertical="center" wrapText="1"/>
    </xf>
    <xf numFmtId="0" fontId="4" fillId="11" borderId="1" xfId="0" applyFont="1" applyFill="1" applyBorder="1" applyAlignment="1" applyProtection="1">
      <alignment horizontal="center" wrapText="1"/>
    </xf>
    <xf numFmtId="0" fontId="11" fillId="11" borderId="1" xfId="0" applyFont="1" applyFill="1" applyBorder="1" applyAlignment="1" applyProtection="1">
      <alignment horizontal="center" wrapText="1"/>
    </xf>
    <xf numFmtId="17" fontId="11" fillId="11" borderId="2" xfId="0" applyNumberFormat="1" applyFont="1" applyFill="1" applyBorder="1" applyAlignment="1" applyProtection="1">
      <alignment wrapText="1"/>
    </xf>
    <xf numFmtId="0" fontId="28" fillId="11" borderId="1" xfId="0" applyFont="1" applyFill="1" applyBorder="1" applyAlignment="1" applyProtection="1">
      <alignment horizontal="center" wrapText="1"/>
    </xf>
    <xf numFmtId="0" fontId="0" fillId="0" borderId="1" xfId="0" applyFill="1" applyBorder="1"/>
    <xf numFmtId="0" fontId="5" fillId="0" borderId="0" xfId="0" applyFont="1"/>
    <xf numFmtId="0" fontId="29" fillId="3" borderId="4" xfId="0" applyFont="1" applyFill="1" applyBorder="1" applyProtection="1">
      <protection locked="0"/>
    </xf>
    <xf numFmtId="0" fontId="0" fillId="3" borderId="4" xfId="0" applyFill="1" applyBorder="1"/>
    <xf numFmtId="0" fontId="14" fillId="12" borderId="1" xfId="0" applyFont="1" applyFill="1" applyBorder="1" applyAlignment="1">
      <alignment horizontal="center"/>
    </xf>
    <xf numFmtId="17" fontId="0" fillId="0" borderId="1" xfId="0" applyNumberFormat="1" applyBorder="1"/>
    <xf numFmtId="17" fontId="0" fillId="0" borderId="1" xfId="0" applyNumberFormat="1" applyFill="1" applyBorder="1"/>
    <xf numFmtId="0" fontId="17" fillId="0" borderId="0" xfId="0" applyFont="1"/>
    <xf numFmtId="0" fontId="8" fillId="0" borderId="0" xfId="0" applyFont="1"/>
    <xf numFmtId="0" fontId="10" fillId="0" borderId="0" xfId="0" applyFont="1"/>
    <xf numFmtId="0" fontId="10" fillId="0" borderId="0" xfId="0" applyFont="1" applyAlignment="1"/>
    <xf numFmtId="0" fontId="10" fillId="0" borderId="0" xfId="0" applyFont="1"/>
    <xf numFmtId="0" fontId="10" fillId="0" borderId="0" xfId="0" applyFont="1" applyAlignment="1"/>
    <xf numFmtId="0" fontId="10" fillId="0" borderId="0" xfId="0" applyFont="1"/>
    <xf numFmtId="0" fontId="10" fillId="0" borderId="0" xfId="0" applyFont="1" applyAlignment="1"/>
    <xf numFmtId="0" fontId="10" fillId="0" borderId="0" xfId="0" applyFont="1"/>
    <xf numFmtId="0" fontId="10" fillId="0" borderId="0" xfId="0" applyFont="1" applyAlignment="1"/>
    <xf numFmtId="0" fontId="10" fillId="0" borderId="0" xfId="0" applyFont="1"/>
    <xf numFmtId="0" fontId="10" fillId="0" borderId="0" xfId="0" applyFont="1" applyAlignment="1"/>
    <xf numFmtId="0" fontId="0" fillId="0" borderId="3" xfId="0" applyBorder="1"/>
    <xf numFmtId="164" fontId="29" fillId="3" borderId="4" xfId="0" applyNumberFormat="1" applyFont="1" applyFill="1" applyBorder="1" applyProtection="1">
      <protection locked="0"/>
    </xf>
    <xf numFmtId="0" fontId="0" fillId="0" borderId="1" xfId="0" applyFont="1" applyBorder="1" applyAlignment="1">
      <alignment horizontal="left"/>
    </xf>
    <xf numFmtId="0" fontId="0" fillId="3" borderId="1" xfId="0" applyFill="1" applyBorder="1"/>
    <xf numFmtId="0" fontId="8" fillId="3" borderId="1" xfId="0" applyFont="1" applyFill="1" applyBorder="1" applyAlignment="1" applyProtection="1">
      <alignment horizontal="center" wrapText="1"/>
      <protection locked="0"/>
    </xf>
    <xf numFmtId="0" fontId="8" fillId="3" borderId="1" xfId="0" applyFont="1" applyFill="1" applyBorder="1" applyAlignment="1" applyProtection="1">
      <alignment wrapText="1"/>
      <protection locked="0"/>
    </xf>
    <xf numFmtId="0" fontId="8" fillId="3" borderId="1" xfId="0" applyFont="1" applyFill="1" applyBorder="1" applyProtection="1">
      <protection locked="0"/>
    </xf>
    <xf numFmtId="0" fontId="8" fillId="3" borderId="1" xfId="0" applyFont="1" applyFill="1" applyBorder="1" applyAlignment="1" applyProtection="1">
      <alignment horizontal="center" vertical="top" wrapText="1"/>
      <protection locked="0"/>
    </xf>
    <xf numFmtId="0" fontId="8" fillId="3" borderId="1" xfId="0" applyFont="1" applyFill="1" applyBorder="1" applyAlignment="1" applyProtection="1">
      <alignment vertical="top" wrapText="1"/>
      <protection locked="0"/>
    </xf>
    <xf numFmtId="17" fontId="8" fillId="3" borderId="1" xfId="0" applyNumberFormat="1" applyFont="1" applyFill="1" applyBorder="1" applyAlignment="1" applyProtection="1">
      <alignment horizontal="center" vertical="top" wrapText="1"/>
      <protection locked="0"/>
    </xf>
    <xf numFmtId="0" fontId="2" fillId="0" borderId="1" xfId="0" applyFont="1" applyBorder="1" applyAlignment="1" applyProtection="1"/>
    <xf numFmtId="17" fontId="2" fillId="9" borderId="1" xfId="0" applyNumberFormat="1" applyFont="1" applyFill="1" applyBorder="1" applyAlignment="1" applyProtection="1">
      <protection locked="0"/>
    </xf>
    <xf numFmtId="0" fontId="0" fillId="0" borderId="1" xfId="0" applyBorder="1" applyAlignment="1" applyProtection="1"/>
    <xf numFmtId="0" fontId="22" fillId="8" borderId="1" xfId="0" applyFont="1" applyFill="1" applyBorder="1" applyAlignment="1" applyProtection="1"/>
    <xf numFmtId="0" fontId="22" fillId="8" borderId="1" xfId="0" applyFont="1" applyFill="1" applyBorder="1" applyProtection="1"/>
    <xf numFmtId="0" fontId="0" fillId="0" borderId="0" xfId="0" applyBorder="1"/>
    <xf numFmtId="0" fontId="17" fillId="3" borderId="5" xfId="0" applyFont="1" applyFill="1" applyBorder="1"/>
    <xf numFmtId="0" fontId="5" fillId="3" borderId="5" xfId="0" applyFont="1" applyFill="1" applyBorder="1"/>
    <xf numFmtId="0" fontId="5" fillId="3" borderId="5" xfId="0" applyFont="1" applyFill="1" applyBorder="1" applyAlignment="1"/>
    <xf numFmtId="0" fontId="8" fillId="0" borderId="1" xfId="0" applyFont="1" applyBorder="1" applyAlignment="1" applyProtection="1">
      <alignment horizontal="center" vertical="top" wrapText="1"/>
      <protection locked="0"/>
    </xf>
    <xf numFmtId="0" fontId="8" fillId="0" borderId="1" xfId="0" applyFont="1" applyBorder="1" applyAlignment="1" applyProtection="1">
      <alignment vertical="top" wrapText="1"/>
      <protection locked="0"/>
    </xf>
    <xf numFmtId="0" fontId="8" fillId="14" borderId="1" xfId="0" applyFont="1" applyFill="1" applyBorder="1" applyAlignment="1" applyProtection="1">
      <alignment horizontal="center" vertical="top" wrapText="1"/>
      <protection locked="0"/>
    </xf>
    <xf numFmtId="17" fontId="8" fillId="0" borderId="1" xfId="0" applyNumberFormat="1" applyFont="1" applyBorder="1" applyAlignment="1" applyProtection="1">
      <alignment horizontal="center" vertical="top" wrapText="1"/>
      <protection locked="0"/>
    </xf>
    <xf numFmtId="0" fontId="8" fillId="13" borderId="1" xfId="0" applyFont="1" applyFill="1" applyBorder="1" applyAlignment="1" applyProtection="1">
      <alignment horizontal="center" vertical="top" wrapText="1"/>
      <protection locked="0"/>
    </xf>
    <xf numFmtId="0" fontId="8" fillId="5" borderId="1" xfId="0" applyFont="1" applyFill="1" applyBorder="1" applyAlignment="1" applyProtection="1">
      <alignment horizontal="center" vertical="top" wrapText="1"/>
      <protection locked="0"/>
    </xf>
    <xf numFmtId="0" fontId="30" fillId="0" borderId="1" xfId="0" applyFont="1" applyBorder="1" applyAlignment="1" applyProtection="1">
      <alignment vertical="top" wrapText="1"/>
      <protection locked="0"/>
    </xf>
    <xf numFmtId="0" fontId="8" fillId="14" borderId="1" xfId="0" applyFont="1" applyFill="1" applyBorder="1" applyAlignment="1" applyProtection="1">
      <alignment horizontal="center" wrapText="1"/>
      <protection locked="0"/>
    </xf>
    <xf numFmtId="0" fontId="17" fillId="3" borderId="1" xfId="0" applyFont="1" applyFill="1" applyBorder="1" applyAlignment="1">
      <alignment horizontal="center"/>
    </xf>
    <xf numFmtId="17" fontId="21" fillId="3" borderId="1" xfId="0" applyNumberFormat="1" applyFont="1" applyFill="1" applyBorder="1" applyAlignment="1" applyProtection="1">
      <alignment horizontal="center" vertical="center"/>
      <protection locked="0"/>
    </xf>
    <xf numFmtId="17" fontId="17" fillId="3" borderId="1" xfId="0" applyNumberFormat="1" applyFont="1" applyFill="1" applyBorder="1" applyAlignment="1">
      <alignment horizontal="center" vertical="center"/>
    </xf>
    <xf numFmtId="17" fontId="17" fillId="3" borderId="1" xfId="0" applyNumberFormat="1" applyFont="1" applyFill="1" applyBorder="1" applyAlignment="1">
      <alignment horizontal="center"/>
    </xf>
    <xf numFmtId="17" fontId="17" fillId="0" borderId="1" xfId="0" applyNumberFormat="1" applyFont="1" applyBorder="1" applyAlignment="1">
      <alignment horizontal="center"/>
    </xf>
    <xf numFmtId="17" fontId="0" fillId="0" borderId="1" xfId="0" applyNumberFormat="1" applyFont="1" applyBorder="1" applyAlignment="1">
      <alignment horizontal="center"/>
    </xf>
    <xf numFmtId="17" fontId="21" fillId="3" borderId="1" xfId="0" applyNumberFormat="1" applyFont="1" applyFill="1" applyBorder="1" applyAlignment="1" applyProtection="1">
      <alignment horizontal="center"/>
      <protection locked="0"/>
    </xf>
  </cellXfs>
  <cellStyles count="5">
    <cellStyle name="Comma 15" xfId="4"/>
    <cellStyle name="Comma 6" xfId="1"/>
    <cellStyle name="Comma 7" xfId="2"/>
    <cellStyle name="Comma 9" xfId="3"/>
    <cellStyle name="Normal" xfId="0" builtinId="0"/>
  </cellStyles>
  <dxfs count="19">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0"/>
      </font>
      <fill>
        <patternFill>
          <bgColor rgb="FF00B050"/>
        </patternFill>
      </fill>
    </dxf>
    <dxf>
      <font>
        <b/>
        <i val="0"/>
        <color theme="1"/>
      </font>
      <fill>
        <patternFill>
          <bgColor rgb="FFFFFF00"/>
        </patternFill>
      </fill>
    </dxf>
    <dxf>
      <font>
        <b/>
        <i val="0"/>
        <color theme="0"/>
      </font>
      <fill>
        <patternFill>
          <bgColor rgb="FFFF0000"/>
        </patternFill>
      </fill>
    </dxf>
    <dxf>
      <font>
        <color theme="0"/>
      </font>
      <fill>
        <patternFill>
          <bgColor rgb="FF00B05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76199</xdr:colOff>
      <xdr:row>1</xdr:row>
      <xdr:rowOff>190179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95399" cy="38067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OMNEX" refreshedDate="41626.397770370371" createdVersion="3" refreshedVersion="3" minRefreshableVersion="3" recordCount="259">
  <cacheSource type="worksheet">
    <worksheetSource ref="A1:AA260" sheet="Inventory of Available S Consul"/>
  </cacheSource>
  <cacheFields count="26">
    <cacheField name="Sl. No." numFmtId="0">
      <sharedItems containsString="0" containsBlank="1" containsNumber="1" containsInteger="1" minValue="1" maxValue="243"/>
    </cacheField>
    <cacheField name="Regions" numFmtId="0">
      <sharedItems containsBlank="1" count="7">
        <s v="Chennai"/>
        <s v="Pune"/>
        <s v="Delhi"/>
        <s v="Bangalore"/>
        <s v="Corporate"/>
        <s v="Susmith"/>
        <m/>
      </sharedItems>
    </cacheField>
    <cacheField name="CLIENT" numFmtId="0">
      <sharedItems containsBlank="1" count="192">
        <s v="Alpha"/>
        <s v="Automotive Infotronics"/>
        <s v="Danfoss"/>
        <s v="Poclain"/>
        <s v="klt - halol"/>
        <s v="Titan "/>
        <s v="KLT - SA"/>
        <s v="AAM "/>
        <s v="OET"/>
        <s v="Salcomp"/>
        <s v="al-deer"/>
        <s v="Gilbarco"/>
        <s v="SFL - pondy"/>
        <s v="Diamler"/>
        <s v="Visteon climate"/>
        <s v="ford-thailand"/>
        <s v="Ford - STA -july"/>
        <s v="Visteon - "/>
        <s v="poclain ext cost"/>
        <s v="Visteon "/>
        <s v="Groupo -july"/>
        <s v="Bekart - july"/>
        <s v="APPG -"/>
        <s v="Turbo energy july"/>
        <s v="OET - LAT"/>
        <s v="OET "/>
        <s v="Bekart "/>
        <s v="C P Acqua"/>
        <s v="Visteon Tech"/>
        <s v="Visteon HVCC - "/>
        <s v="TVS  Credit"/>
        <s v="STML Pondy"/>
        <s v="Panasonic  Appliances"/>
        <s v="C P Aqua"/>
        <s v="Turbo Energy"/>
        <s v="CP Aqua"/>
        <s v="Visteon"/>
        <s v="Accurate Products"/>
        <s v="Gilbarco Veedor - Mumbai"/>
        <s v="vistion Interior chennai"/>
        <s v="vistion electronics chennai"/>
        <s v="Simpsons"/>
        <s v="Supreme Ind"/>
        <s v="Maflow"/>
        <s v="SKF"/>
        <s v="TML ERC"/>
        <s v="shriganesh Microsys"/>
        <s v="Nippon"/>
        <s v="INA"/>
        <s v="Rotex"/>
        <s v="Visteonlss"/>
        <s v="TLC"/>
        <s v="Grandpoly"/>
        <s v="Raychem"/>
        <s v="SETCO"/>
        <s v="IAI Joinflex"/>
        <s v="ZF"/>
        <s v="Force motors"/>
        <s v="Mahindra navistar"/>
        <s v="Flowmetalics"/>
        <s v="HEG LTD"/>
        <s v="Philps"/>
        <s v="SJP Ultrasonic"/>
        <s v="Magneti "/>
        <s v="Bekeart"/>
        <s v="Harsha Eng"/>
        <s v="Skoda "/>
        <s v="Yengfeng Visteon"/>
        <s v="Minda"/>
        <s v="Furecia"/>
        <s v="Eicher"/>
        <s v="Kalyani"/>
        <s v="Mercedes"/>
        <s v="Econ Packaging"/>
        <s v="HYVA"/>
        <s v="Minda corporatation"/>
        <s v="Lear"/>
        <s v="Excelcontrol"/>
        <s v="TML "/>
        <s v="FAG"/>
        <s v="Setco Uttarakhand"/>
        <s v="Samarath"/>
        <s v="MPCB"/>
        <s v="johndeere"/>
        <s v="Continental Engines"/>
        <s v="IMI Norgren"/>
        <s v="Sigma Vibracoustiv"/>
        <s v="Tata Steel growth Shop"/>
        <s v="JCB"/>
        <s v="SPM Autocomp,Pune"/>
        <s v="MACE"/>
        <s v="ST MICRO,DFMEA"/>
        <s v="ALP,Nishikawa-TQM"/>
        <s v="Eco Cat-DOE"/>
        <s v="JCB-DFMEA"/>
        <s v="Federal mogul"/>
        <s v="Lifelng,Haridwar"/>
        <s v="OMB Saleri"/>
        <s v="Shriram Pistons,Biwadi"/>
        <s v="Visteon Climate,System"/>
        <s v="Eco Cat,Faridabad"/>
        <s v="JCB,Faridabad"/>
        <s v="Sanden Vikas"/>
        <s v="Talbros,Faridabad"/>
        <s v="BGL,Faridabad"/>
        <s v="Federal Mogul,Bhiwadi"/>
        <s v="Mate,Noida"/>
        <s v="Telleborg,Noida"/>
        <s v="ALP Nishikawa"/>
        <s v="Caparo fasteners"/>
        <s v="AMTEK TEKFOR"/>
        <s v="JTEKT SONA"/>
        <s v="Ericsson,Jaipur"/>
        <s v="MSIL,Gurgaon"/>
        <s v="Zavenir,Binola"/>
        <s v="TML,Jamshedpur"/>
        <s v="Talbros,Gurgaon"/>
        <s v="ALP Nishikawa,Lalru"/>
        <s v="ALP Nishikawa,Gurgaon"/>
        <s v="Mahle,Gurgaon"/>
        <s v="Mahle,Parwanoo"/>
        <s v="Amtek,Pune"/>
        <s v="Subros,Manesar"/>
        <s v="Subros,Pune"/>
        <s v="DR.Reddy Pathlabs,HYD"/>
        <s v="Mate,Chennai"/>
        <s v="Continental Auto, Manesr"/>
        <s v="Hamdard Laboratories"/>
        <s v="Jtekt Sona, Bawal"/>
        <s v="Mate, "/>
        <s v="Subros,Noida"/>
        <s v="Denso,Manesar"/>
        <s v="Treleborg,Noida"/>
        <s v="Sanden Vikas,Faridabad"/>
        <s v="Henkel,Chennai"/>
        <s v="Denso International"/>
        <s v="Woco Motherson,Noida"/>
        <s v="Shriram Pistons"/>
        <s v="Dr Reddy Laboratories"/>
        <s v="MACE,Gurgaon"/>
        <s v="JCB,Pune"/>
        <s v="Jtekt Sona,Bawal"/>
        <s v="Mate,Chennai+Noida+Bangalore"/>
        <s v="TATA MARCOPOLO "/>
        <s v="Larsen &amp; toubro Ltd Mys"/>
        <s v="JSW"/>
        <s v="FESTO CONTROLS"/>
        <s v="FAURECIA"/>
        <s v="Inteva"/>
        <s v="DLMI"/>
        <s v="TTR"/>
        <s v="Mahindra composites"/>
        <s v="Bhadve"/>
        <s v="Neosem"/>
        <s v="CM Smith Machine Shop"/>
        <s v="Omax"/>
        <s v="Elforge"/>
        <s v="IAC"/>
        <s v="Asahi"/>
        <s v="JBM"/>
        <s v="Deccan Hydraulics"/>
        <s v="Machino "/>
        <s v="CM Smith foundry"/>
        <s v="shankar"/>
        <s v="KFIL Audit"/>
        <s v="New Balance"/>
        <s v="Gokaldas Images-Enamor"/>
        <s v="shankarAC"/>
        <s v="Siemens"/>
        <s v="Noor Islamic"/>
        <s v="Integra Automation"/>
        <s v="Takata India Pvt. Ltd"/>
        <s v="ELGI"/>
        <s v="Yazaki Wiring Technology"/>
        <s v="GKN Driveline"/>
        <s v="Yaap-Zoom Automotive "/>
        <s v="Comstar Automotive Tech"/>
        <s v="Bimetal Bearings "/>
        <s v="Daimler"/>
        <s v="NBC Bearings"/>
        <s v="Western Thomson"/>
        <s v="Henkel"/>
        <s v="Brigestone"/>
        <s v="Infac India"/>
        <s v="Royal Enfield"/>
        <s v="Inzi Control"/>
        <s v="Sanmina"/>
        <m/>
        <s v="Continental Automotive,Manesar" u="1"/>
        <s v="DR.Reddy Pathlabs,Hyderabad" u="1"/>
        <s v="Larsen &amp; toubro Limited Mysore" u="1"/>
        <s v="TATA MARCOPOLO LIMITED" u="1"/>
      </sharedItems>
    </cacheField>
    <cacheField name="project status" numFmtId="0">
      <sharedItems containsBlank="1"/>
    </cacheField>
    <cacheField name="PERSONNEL" numFmtId="0">
      <sharedItems containsBlank="1" count="5">
        <s v="I"/>
        <s v="O"/>
        <s v="AC"/>
        <m/>
        <s v=" " u="1"/>
      </sharedItems>
    </cacheField>
    <cacheField name="Type" numFmtId="0">
      <sharedItems containsBlank="1"/>
    </cacheField>
    <cacheField name="Product" numFmtId="0">
      <sharedItems containsBlank="1"/>
    </cacheField>
    <cacheField name="# Days in  Contract" numFmtId="0">
      <sharedItems containsString="0" containsBlank="1" containsNumber="1" containsInteger="1" minValue="1" maxValue="141"/>
    </cacheField>
    <cacheField name="Total OMNEX Cost" numFmtId="0">
      <sharedItems containsString="0" containsBlank="1" containsNumber="1" containsInteger="1" minValue="13000" maxValue="3932000"/>
    </cacheField>
    <cacheField name="Mandays Served till April'13" numFmtId="0">
      <sharedItems containsString="0" containsBlank="1" containsNumber="1" containsInteger="1" minValue="0" maxValue="49"/>
    </cacheField>
    <cacheField name="Amount Billed till April'13" numFmtId="0">
      <sharedItems containsString="0" containsBlank="1" containsNumber="1" minValue="-1850622.3" maxValue="490000"/>
    </cacheField>
    <cacheField name="Balance to be billed in 2013-2014" numFmtId="0">
      <sharedItems containsBlank="1" containsMixedTypes="1" containsNumber="1" minValue="0" maxValue="3932000"/>
    </cacheField>
    <cacheField name="Mandays to be spent" numFmtId="0">
      <sharedItems containsString="0" containsBlank="1" containsNumber="1" containsInteger="1" minValue="0" maxValue="275"/>
    </cacheField>
    <cacheField name="Expected Expenses" numFmtId="0">
      <sharedItems containsBlank="1" containsMixedTypes="1" containsNumber="1" containsInteger="1" minValue="5000" maxValue="152000"/>
    </cacheField>
    <cacheField name="Apr-13" numFmtId="0">
      <sharedItems containsString="0" containsBlank="1" containsNumber="1" containsInteger="1" minValue="0" maxValue="67"/>
    </cacheField>
    <cacheField name="May-13" numFmtId="0">
      <sharedItems containsString="0" containsBlank="1" containsNumber="1" containsInteger="1" minValue="0" maxValue="76"/>
    </cacheField>
    <cacheField name="Jun-13" numFmtId="0">
      <sharedItems containsString="0" containsBlank="1" containsNumber="1" containsInteger="1" minValue="0" maxValue="68"/>
    </cacheField>
    <cacheField name="Jul-13" numFmtId="0">
      <sharedItems containsBlank="1" containsMixedTypes="1" containsNumber="1" containsInteger="1" minValue="0" maxValue="68"/>
    </cacheField>
    <cacheField name="Aug-13" numFmtId="0">
      <sharedItems containsString="0" containsBlank="1" containsNumber="1" containsInteger="1" minValue="0" maxValue="70"/>
    </cacheField>
    <cacheField name="Sep-13" numFmtId="0">
      <sharedItems containsBlank="1" containsMixedTypes="1" containsNumber="1" containsInteger="1" minValue="0" maxValue="88"/>
    </cacheField>
    <cacheField name="Oct-13" numFmtId="0">
      <sharedItems containsBlank="1" containsMixedTypes="1" containsNumber="1" containsInteger="1" minValue="0" maxValue="21"/>
    </cacheField>
    <cacheField name="Nov-13" numFmtId="0">
      <sharedItems containsBlank="1" containsMixedTypes="1" containsNumber="1" containsInteger="1" minValue="0" maxValue="45"/>
    </cacheField>
    <cacheField name="Dec-13" numFmtId="0">
      <sharedItems containsString="0" containsBlank="1" containsNumber="1" containsInteger="1" minValue="0" maxValue="40"/>
    </cacheField>
    <cacheField name="Jan-14" numFmtId="0">
      <sharedItems containsString="0" containsBlank="1" containsNumber="1" containsInteger="1" minValue="1" maxValue="40"/>
    </cacheField>
    <cacheField name="Feb-14" numFmtId="0">
      <sharedItems containsString="0" containsBlank="1" containsNumber="1" containsInteger="1" minValue="1" maxValue="40"/>
    </cacheField>
    <cacheField name="Mar-14" numFmtId="0">
      <sharedItems containsString="0" containsBlank="1" containsNumber="1" containsInteger="1" minValue="1" maxValue="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9">
  <r>
    <n v="1"/>
    <x v="0"/>
    <x v="0"/>
    <s v="Y"/>
    <x v="0"/>
    <s v="QMS"/>
    <s v="TS -imp"/>
    <n v="32"/>
    <n v="424000"/>
    <n v="14"/>
    <n v="-238468"/>
    <n v="238500"/>
    <n v="18"/>
    <m/>
    <n v="2"/>
    <n v="2"/>
    <n v="3"/>
    <m/>
    <n v="2"/>
    <n v="2"/>
    <n v="4"/>
    <n v="3"/>
    <m/>
    <m/>
    <m/>
    <m/>
  </r>
  <r>
    <n v="2"/>
    <x v="0"/>
    <x v="1"/>
    <s v="R"/>
    <x v="0"/>
    <s v="QMS"/>
    <s v="TS -imp"/>
    <n v="20"/>
    <n v="360000"/>
    <n v="9"/>
    <n v="-197980"/>
    <n v="198000"/>
    <n v="11"/>
    <m/>
    <n v="0"/>
    <n v="0"/>
    <m/>
    <m/>
    <m/>
    <m/>
    <m/>
    <m/>
    <m/>
    <m/>
    <m/>
    <m/>
  </r>
  <r>
    <n v="3"/>
    <x v="0"/>
    <x v="2"/>
    <s v="Y"/>
    <x v="0"/>
    <s v="QMS"/>
    <s v="Ts - trainings"/>
    <n v="12"/>
    <n v="216000"/>
    <n v="9"/>
    <n v="-50988"/>
    <n v="51000"/>
    <n v="3"/>
    <m/>
    <n v="3"/>
    <n v="0"/>
    <m/>
    <m/>
    <m/>
    <s v=" "/>
    <s v=" "/>
    <s v=" "/>
    <m/>
    <m/>
    <m/>
    <m/>
  </r>
  <r>
    <n v="4"/>
    <x v="0"/>
    <x v="3"/>
    <s v="R"/>
    <x v="0"/>
    <s v="QMS"/>
    <s v="Supplier improvement"/>
    <n v="92"/>
    <n v="1483500"/>
    <n v="16"/>
    <n v="-1236267"/>
    <n v="1236359"/>
    <n v="76"/>
    <n v="152000"/>
    <n v="16"/>
    <n v="21"/>
    <n v="24"/>
    <n v="9"/>
    <n v="0"/>
    <n v="0"/>
    <n v="0"/>
    <n v="0"/>
    <m/>
    <m/>
    <m/>
    <m/>
  </r>
  <r>
    <n v="5"/>
    <x v="0"/>
    <x v="4"/>
    <s v="G"/>
    <x v="0"/>
    <s v="QMS"/>
    <s v="nc closure"/>
    <n v="4"/>
    <n v="72000"/>
    <n v="4"/>
    <n v="72000"/>
    <n v="0"/>
    <n v="0"/>
    <m/>
    <n v="4"/>
    <n v="0"/>
    <m/>
    <n v="0"/>
    <n v="0"/>
    <n v="0"/>
    <n v="0"/>
    <n v="0"/>
    <m/>
    <m/>
    <m/>
    <m/>
  </r>
  <r>
    <n v="6"/>
    <x v="0"/>
    <x v="5"/>
    <s v="G"/>
    <x v="0"/>
    <s v="QMS"/>
    <s v="BPR"/>
    <n v="40"/>
    <n v="600000"/>
    <n v="15"/>
    <n v="-374960"/>
    <n v="375000"/>
    <n v="25"/>
    <m/>
    <n v="3"/>
    <n v="0"/>
    <n v="2"/>
    <n v="4"/>
    <n v="7"/>
    <n v="4"/>
    <n v="1"/>
    <n v="2"/>
    <n v="2"/>
    <m/>
    <m/>
    <m/>
  </r>
  <r>
    <n v="7"/>
    <x v="0"/>
    <x v="6"/>
    <s v="G"/>
    <x v="0"/>
    <s v="QMS"/>
    <s v="TS Q1"/>
    <m/>
    <m/>
    <m/>
    <n v="-1017225"/>
    <n v="1017225"/>
    <n v="55"/>
    <m/>
    <n v="0"/>
    <n v="14"/>
    <n v="4"/>
    <m/>
    <m/>
    <m/>
    <m/>
    <m/>
    <m/>
    <m/>
    <m/>
    <m/>
  </r>
  <r>
    <n v="8"/>
    <x v="0"/>
    <x v="7"/>
    <s v="G"/>
    <x v="0"/>
    <s v="QMS"/>
    <s v="IA TS"/>
    <n v="2"/>
    <n v="34000"/>
    <n v="2"/>
    <n v="34000"/>
    <n v="0"/>
    <n v="0"/>
    <m/>
    <n v="2"/>
    <n v="0"/>
    <n v="0"/>
    <m/>
    <m/>
    <m/>
    <m/>
    <m/>
    <m/>
    <m/>
    <m/>
    <m/>
  </r>
  <r>
    <n v="9"/>
    <x v="0"/>
    <x v="8"/>
    <s v="G"/>
    <x v="0"/>
    <s v="QMS"/>
    <s v="LA TS"/>
    <n v="5"/>
    <n v="133000"/>
    <n v="5"/>
    <n v="133000"/>
    <n v="0"/>
    <n v="0"/>
    <m/>
    <n v="5"/>
    <n v="0"/>
    <m/>
    <m/>
    <m/>
    <m/>
    <m/>
    <m/>
    <m/>
    <m/>
    <m/>
    <m/>
  </r>
  <r>
    <n v="10"/>
    <x v="0"/>
    <x v="8"/>
    <s v="G"/>
    <x v="0"/>
    <s v="QMS"/>
    <s v="APQP"/>
    <n v="3"/>
    <n v="25000"/>
    <n v="3"/>
    <n v="25000"/>
    <n v="0"/>
    <n v="0"/>
    <m/>
    <m/>
    <n v="3"/>
    <m/>
    <m/>
    <m/>
    <m/>
    <m/>
    <m/>
    <m/>
    <m/>
    <m/>
    <m/>
  </r>
  <r>
    <n v="11"/>
    <x v="0"/>
    <x v="9"/>
    <s v="G"/>
    <x v="1"/>
    <s v="Lean"/>
    <s v="Lean"/>
    <n v="72"/>
    <n v="2050000"/>
    <n v="2"/>
    <n v="-1850622.3"/>
    <n v="1850694.3"/>
    <n v="70"/>
    <m/>
    <n v="2"/>
    <n v="3"/>
    <n v="3"/>
    <n v="0"/>
    <n v="5"/>
    <n v="3"/>
    <n v="2"/>
    <n v="3"/>
    <n v="3"/>
    <n v="5"/>
    <n v="3"/>
    <n v="3"/>
  </r>
  <r>
    <n v="12"/>
    <x v="0"/>
    <x v="10"/>
    <s v="Y"/>
    <x v="0"/>
    <s v="QMS"/>
    <s v="core tool"/>
    <n v="7"/>
    <n v="126000"/>
    <m/>
    <n v="-125993"/>
    <n v="126000"/>
    <n v="7"/>
    <m/>
    <m/>
    <m/>
    <m/>
    <m/>
    <m/>
    <n v="2"/>
    <m/>
    <n v="2"/>
    <n v="3"/>
    <m/>
    <m/>
    <m/>
  </r>
  <r>
    <n v="13"/>
    <x v="0"/>
    <x v="11"/>
    <s v="Y"/>
    <x v="0"/>
    <s v="QMS"/>
    <s v="core tool"/>
    <n v="4"/>
    <n v="72000"/>
    <m/>
    <n v="-71996"/>
    <n v="72000"/>
    <n v="4"/>
    <m/>
    <m/>
    <m/>
    <m/>
    <m/>
    <m/>
    <m/>
    <n v="2"/>
    <n v="2"/>
    <m/>
    <m/>
    <m/>
    <m/>
  </r>
  <r>
    <n v="14"/>
    <x v="0"/>
    <x v="12"/>
    <s v="Y"/>
    <x v="0"/>
    <s v="QMS"/>
    <s v="core tool"/>
    <n v="9"/>
    <n v="144000"/>
    <m/>
    <n v="-143991"/>
    <n v="144000"/>
    <n v="9"/>
    <m/>
    <m/>
    <m/>
    <n v="2"/>
    <m/>
    <m/>
    <n v="3"/>
    <n v="2"/>
    <n v="2"/>
    <m/>
    <m/>
    <m/>
    <m/>
  </r>
  <r>
    <n v="15"/>
    <x v="0"/>
    <x v="13"/>
    <s v="G"/>
    <x v="0"/>
    <s v="QMS"/>
    <s v="dfmea"/>
    <n v="2"/>
    <n v="40000"/>
    <m/>
    <n v="-39998"/>
    <n v="40000"/>
    <n v="2"/>
    <m/>
    <m/>
    <m/>
    <n v="2"/>
    <m/>
    <m/>
    <m/>
    <m/>
    <m/>
    <m/>
    <m/>
    <m/>
    <m/>
  </r>
  <r>
    <n v="16"/>
    <x v="0"/>
    <x v="14"/>
    <s v="G"/>
    <x v="0"/>
    <s v="Lean"/>
    <s v="TPM - DA"/>
    <n v="4"/>
    <n v="80000"/>
    <n v="4"/>
    <n v="80000"/>
    <m/>
    <n v="0"/>
    <m/>
    <m/>
    <m/>
    <m/>
    <m/>
    <m/>
    <m/>
    <m/>
    <m/>
    <m/>
    <m/>
    <m/>
    <m/>
  </r>
  <r>
    <n v="17"/>
    <x v="0"/>
    <x v="15"/>
    <s v="Y"/>
    <x v="1"/>
    <s v="QMS"/>
    <s v="Trainings"/>
    <n v="15"/>
    <m/>
    <m/>
    <m/>
    <m/>
    <n v="15"/>
    <m/>
    <m/>
    <m/>
    <m/>
    <m/>
    <m/>
    <m/>
    <m/>
    <n v="15"/>
    <m/>
    <m/>
    <m/>
    <m/>
  </r>
  <r>
    <n v="18"/>
    <x v="0"/>
    <x v="16"/>
    <s v="Y"/>
    <x v="0"/>
    <s v="QMS"/>
    <s v="Trainings"/>
    <n v="15"/>
    <n v="837975"/>
    <m/>
    <m/>
    <m/>
    <n v="15"/>
    <m/>
    <m/>
    <m/>
    <m/>
    <m/>
    <m/>
    <m/>
    <n v="15"/>
    <m/>
    <m/>
    <m/>
    <m/>
    <m/>
  </r>
  <r>
    <n v="19"/>
    <x v="0"/>
    <x v="17"/>
    <s v="Y"/>
    <x v="0"/>
    <s v="QMS"/>
    <s v="IA EMS OSHAS"/>
    <n v="4"/>
    <n v="66000"/>
    <m/>
    <n v="66000"/>
    <m/>
    <n v="4"/>
    <m/>
    <m/>
    <m/>
    <m/>
    <m/>
    <n v="1"/>
    <n v="2"/>
    <m/>
    <m/>
    <m/>
    <m/>
    <m/>
    <m/>
  </r>
  <r>
    <n v="20"/>
    <x v="0"/>
    <x v="5"/>
    <s v="G"/>
    <x v="0"/>
    <s v="QMS"/>
    <s v="IA EMS OSHAS"/>
    <n v="3"/>
    <n v="49500"/>
    <n v="3"/>
    <n v="49500"/>
    <m/>
    <n v="0"/>
    <m/>
    <m/>
    <m/>
    <m/>
    <m/>
    <m/>
    <m/>
    <m/>
    <m/>
    <m/>
    <m/>
    <m/>
    <m/>
  </r>
  <r>
    <n v="21"/>
    <x v="0"/>
    <x v="18"/>
    <s v="R"/>
    <x v="0"/>
    <s v="QMS"/>
    <s v="Supplier improvement"/>
    <n v="30"/>
    <n v="105000"/>
    <n v="9"/>
    <m/>
    <n v="105000"/>
    <n v="21"/>
    <m/>
    <m/>
    <m/>
    <m/>
    <m/>
    <m/>
    <m/>
    <m/>
    <m/>
    <m/>
    <m/>
    <m/>
    <m/>
  </r>
  <r>
    <n v="22"/>
    <x v="0"/>
    <x v="19"/>
    <s v="G"/>
    <x v="1"/>
    <s v="hcd"/>
    <s v="supervisory develop"/>
    <n v="2"/>
    <n v="40000"/>
    <n v="2"/>
    <m/>
    <m/>
    <n v="0"/>
    <m/>
    <m/>
    <m/>
    <m/>
    <m/>
    <m/>
    <m/>
    <m/>
    <m/>
    <m/>
    <m/>
    <m/>
    <m/>
  </r>
  <r>
    <n v="23"/>
    <x v="0"/>
    <x v="20"/>
    <s v="G"/>
    <x v="0"/>
    <s v="QMS"/>
    <s v="EMS - Legal"/>
    <n v="1"/>
    <n v="17000"/>
    <n v="1"/>
    <n v="17000"/>
    <m/>
    <n v="0"/>
    <m/>
    <m/>
    <m/>
    <m/>
    <m/>
    <m/>
    <m/>
    <m/>
    <m/>
    <m/>
    <m/>
    <m/>
    <m/>
  </r>
  <r>
    <n v="24"/>
    <x v="0"/>
    <x v="21"/>
    <s v="G"/>
    <x v="0"/>
    <s v="QMS"/>
    <s v="TS - implimentaton"/>
    <n v="24"/>
    <n v="384000"/>
    <n v="0"/>
    <m/>
    <n v="384000"/>
    <n v="24"/>
    <m/>
    <m/>
    <m/>
    <m/>
    <n v="1"/>
    <n v="2"/>
    <n v="5"/>
    <n v="5"/>
    <n v="4"/>
    <n v="3"/>
    <n v="2"/>
    <n v="2"/>
    <m/>
  </r>
  <r>
    <n v="25"/>
    <x v="0"/>
    <x v="22"/>
    <s v="G"/>
    <x v="0"/>
    <s v="QMS"/>
    <s v="RCA"/>
    <n v="3"/>
    <n v="75000"/>
    <n v="0"/>
    <m/>
    <n v="75000"/>
    <n v="3"/>
    <m/>
    <m/>
    <m/>
    <m/>
    <m/>
    <m/>
    <m/>
    <m/>
    <n v="3"/>
    <m/>
    <m/>
    <m/>
    <m/>
  </r>
  <r>
    <n v="26"/>
    <x v="0"/>
    <x v="23"/>
    <s v="G"/>
    <x v="0"/>
    <s v="QMS"/>
    <s v="APQP"/>
    <n v="2"/>
    <n v="36000"/>
    <n v="0"/>
    <m/>
    <n v="36000"/>
    <n v="2"/>
    <m/>
    <m/>
    <m/>
    <m/>
    <m/>
    <n v="2"/>
    <m/>
    <m/>
    <m/>
    <m/>
    <m/>
    <m/>
    <m/>
  </r>
  <r>
    <n v="27"/>
    <x v="0"/>
    <x v="24"/>
    <s v="G"/>
    <x v="0"/>
    <s v="QMS"/>
    <s v="IMS"/>
    <n v="5"/>
    <m/>
    <n v="0"/>
    <m/>
    <m/>
    <n v="5"/>
    <m/>
    <m/>
    <m/>
    <m/>
    <m/>
    <n v="5"/>
    <m/>
    <m/>
    <m/>
    <m/>
    <m/>
    <m/>
    <m/>
  </r>
  <r>
    <n v="28"/>
    <x v="0"/>
    <x v="25"/>
    <s v="R"/>
    <x v="0"/>
    <m/>
    <s v="DOE"/>
    <n v="2"/>
    <m/>
    <n v="0"/>
    <m/>
    <m/>
    <n v="2"/>
    <m/>
    <m/>
    <m/>
    <m/>
    <m/>
    <m/>
    <m/>
    <n v="2"/>
    <m/>
    <m/>
    <m/>
    <m/>
    <m/>
  </r>
  <r>
    <n v="29"/>
    <x v="0"/>
    <x v="26"/>
    <s v="G"/>
    <x v="0"/>
    <s v="QMS"/>
    <s v="core tool"/>
    <n v="7"/>
    <n v="119000"/>
    <n v="0"/>
    <m/>
    <m/>
    <n v="7"/>
    <m/>
    <m/>
    <m/>
    <m/>
    <m/>
    <n v="1"/>
    <n v="3"/>
    <n v="2"/>
    <n v="1"/>
    <m/>
    <m/>
    <m/>
    <m/>
  </r>
  <r>
    <n v="30"/>
    <x v="0"/>
    <x v="27"/>
    <s v="G"/>
    <x v="0"/>
    <s v="QMS"/>
    <s v="IA - 9001"/>
    <n v="2"/>
    <n v="36000"/>
    <n v="0"/>
    <m/>
    <m/>
    <n v="2"/>
    <m/>
    <m/>
    <m/>
    <m/>
    <m/>
    <n v="2"/>
    <m/>
    <m/>
    <m/>
    <m/>
    <m/>
    <m/>
    <m/>
  </r>
  <r>
    <n v="31"/>
    <x v="0"/>
    <x v="28"/>
    <s v="G"/>
    <x v="0"/>
    <s v="QMS"/>
    <s v="Process imp"/>
    <m/>
    <m/>
    <m/>
    <m/>
    <m/>
    <m/>
    <m/>
    <m/>
    <m/>
    <m/>
    <m/>
    <m/>
    <m/>
    <m/>
    <m/>
    <m/>
    <m/>
    <m/>
    <m/>
  </r>
  <r>
    <n v="32"/>
    <x v="0"/>
    <x v="29"/>
    <s v="G"/>
    <x v="0"/>
    <s v="Lean"/>
    <s v="TPM Imp"/>
    <n v="40"/>
    <n v="920000"/>
    <n v="0"/>
    <n v="0"/>
    <n v="920000"/>
    <n v="40"/>
    <m/>
    <m/>
    <m/>
    <m/>
    <m/>
    <m/>
    <m/>
    <n v="2"/>
    <m/>
    <m/>
    <m/>
    <m/>
    <m/>
  </r>
  <r>
    <n v="33"/>
    <x v="0"/>
    <x v="30"/>
    <s v="G"/>
    <x v="1"/>
    <s v="Lean"/>
    <s v="LSS"/>
    <m/>
    <m/>
    <m/>
    <m/>
    <m/>
    <m/>
    <m/>
    <m/>
    <m/>
    <m/>
    <m/>
    <m/>
    <m/>
    <m/>
    <m/>
    <m/>
    <m/>
    <m/>
    <m/>
  </r>
  <r>
    <n v="34"/>
    <x v="0"/>
    <x v="31"/>
    <s v="G"/>
    <x v="0"/>
    <s v="QMS"/>
    <s v="TS - implimentaton"/>
    <m/>
    <m/>
    <m/>
    <m/>
    <m/>
    <m/>
    <m/>
    <m/>
    <m/>
    <m/>
    <m/>
    <m/>
    <m/>
    <m/>
    <m/>
    <m/>
    <m/>
    <m/>
    <m/>
  </r>
  <r>
    <n v="35"/>
    <x v="0"/>
    <x v="32"/>
    <s v="G"/>
    <x v="0"/>
    <s v="QMS"/>
    <s v="IA ISO 9001 2008"/>
    <n v="3"/>
    <n v="51000"/>
    <n v="0"/>
    <n v="0"/>
    <n v="51000"/>
    <n v="3"/>
    <m/>
    <m/>
    <m/>
    <m/>
    <m/>
    <m/>
    <n v="2"/>
    <n v="1"/>
    <m/>
    <m/>
    <m/>
    <m/>
    <m/>
  </r>
  <r>
    <n v="36"/>
    <x v="0"/>
    <x v="33"/>
    <s v="G"/>
    <x v="0"/>
    <s v="QMS"/>
    <s v="Awareness on OHSAS 18001"/>
    <n v="1"/>
    <n v="18000"/>
    <n v="0"/>
    <n v="0"/>
    <n v="18000"/>
    <n v="1"/>
    <m/>
    <m/>
    <m/>
    <m/>
    <m/>
    <m/>
    <n v="1"/>
    <m/>
    <m/>
    <m/>
    <m/>
    <m/>
    <m/>
  </r>
  <r>
    <n v="37"/>
    <x v="0"/>
    <x v="34"/>
    <s v="G"/>
    <x v="0"/>
    <s v="QMS"/>
    <s v="PPAP"/>
    <n v="1"/>
    <n v="18000"/>
    <n v="0"/>
    <n v="0"/>
    <n v="18000"/>
    <n v="1"/>
    <m/>
    <m/>
    <m/>
    <m/>
    <m/>
    <m/>
    <n v="1"/>
    <m/>
    <m/>
    <m/>
    <m/>
    <m/>
    <m/>
  </r>
  <r>
    <n v="38"/>
    <x v="0"/>
    <x v="35"/>
    <s v="G"/>
    <x v="0"/>
    <s v="QMS"/>
    <s v="Awareness OHSAS"/>
    <n v="1"/>
    <n v="18000"/>
    <n v="0"/>
    <n v="0"/>
    <n v="18000"/>
    <n v="1"/>
    <m/>
    <m/>
    <m/>
    <m/>
    <m/>
    <m/>
    <n v="1"/>
    <m/>
    <m/>
    <m/>
    <m/>
    <m/>
    <m/>
  </r>
  <r>
    <n v="39"/>
    <x v="0"/>
    <x v="36"/>
    <s v="G"/>
    <x v="0"/>
    <s v="QMS"/>
    <s v="IA OHSAS"/>
    <n v="2"/>
    <m/>
    <m/>
    <m/>
    <m/>
    <n v="2"/>
    <m/>
    <m/>
    <m/>
    <m/>
    <m/>
    <m/>
    <n v="2"/>
    <m/>
    <m/>
    <m/>
    <m/>
    <m/>
    <m/>
  </r>
  <r>
    <n v="40"/>
    <x v="0"/>
    <x v="33"/>
    <s v="G"/>
    <x v="0"/>
    <s v="QMS"/>
    <s v="IA OHSAS 18001"/>
    <n v="2"/>
    <n v="18000"/>
    <n v="0"/>
    <n v="0"/>
    <n v="36000"/>
    <n v="2"/>
    <m/>
    <m/>
    <m/>
    <m/>
    <m/>
    <m/>
    <m/>
    <n v="2"/>
    <m/>
    <m/>
    <m/>
    <m/>
    <m/>
  </r>
  <r>
    <n v="41"/>
    <x v="0"/>
    <x v="5"/>
    <s v="G"/>
    <x v="0"/>
    <s v="EMS"/>
    <s v="EMS"/>
    <n v="1"/>
    <n v="15000"/>
    <n v="0"/>
    <n v="0"/>
    <n v="15000"/>
    <n v="1"/>
    <m/>
    <m/>
    <m/>
    <m/>
    <m/>
    <m/>
    <m/>
    <n v="1"/>
    <m/>
    <m/>
    <m/>
    <m/>
    <m/>
  </r>
  <r>
    <n v="42"/>
    <x v="0"/>
    <x v="37"/>
    <s v="G"/>
    <x v="0"/>
    <s v="VDA"/>
    <s v="IA - VDA 6.3"/>
    <n v="3"/>
    <n v="60000"/>
    <n v="0"/>
    <n v="0"/>
    <n v="60000"/>
    <n v="3"/>
    <m/>
    <m/>
    <m/>
    <m/>
    <m/>
    <m/>
    <m/>
    <m/>
    <n v="3"/>
    <m/>
    <m/>
    <m/>
    <m/>
  </r>
  <r>
    <n v="43"/>
    <x v="0"/>
    <x v="38"/>
    <s v="G"/>
    <x v="0"/>
    <s v="QMS"/>
    <s v="IA - ISO 9001"/>
    <n v="2"/>
    <n v="36000"/>
    <n v="0"/>
    <n v="0"/>
    <n v="36000"/>
    <n v="2"/>
    <m/>
    <m/>
    <m/>
    <m/>
    <m/>
    <m/>
    <m/>
    <m/>
    <n v="2"/>
    <m/>
    <m/>
    <m/>
    <m/>
  </r>
  <r>
    <n v="44"/>
    <x v="0"/>
    <x v="8"/>
    <s v="G"/>
    <x v="0"/>
    <s v="OET"/>
    <s v="IA /TS 16949"/>
    <n v="2"/>
    <n v="36500"/>
    <n v="0"/>
    <n v="0"/>
    <n v="36500"/>
    <n v="2"/>
    <m/>
    <m/>
    <m/>
    <m/>
    <m/>
    <m/>
    <m/>
    <m/>
    <n v="2"/>
    <m/>
    <m/>
    <m/>
    <m/>
  </r>
  <r>
    <n v="45"/>
    <x v="0"/>
    <x v="39"/>
    <s v="G"/>
    <x v="1"/>
    <s v="Lean"/>
    <s v="Lean"/>
    <n v="72"/>
    <n v="1575000"/>
    <n v="17"/>
    <n v="371875"/>
    <n v="1203125"/>
    <n v="55"/>
    <m/>
    <n v="6"/>
    <n v="0"/>
    <m/>
    <m/>
    <n v="2"/>
    <n v="3"/>
    <n v="0"/>
    <n v="3"/>
    <n v="3"/>
    <n v="3"/>
    <n v="3"/>
    <m/>
  </r>
  <r>
    <n v="46"/>
    <x v="0"/>
    <x v="40"/>
    <s v="G"/>
    <x v="1"/>
    <s v="Lean"/>
    <s v="Lean"/>
    <n v="72"/>
    <n v="1575000"/>
    <n v="14"/>
    <n v="306250"/>
    <n v="1268750"/>
    <n v="58"/>
    <m/>
    <n v="3"/>
    <n v="0"/>
    <m/>
    <m/>
    <m/>
    <n v="3"/>
    <n v="0"/>
    <n v="3"/>
    <n v="3"/>
    <n v="3"/>
    <n v="3"/>
    <m/>
  </r>
  <r>
    <n v="47"/>
    <x v="0"/>
    <x v="14"/>
    <s v="G"/>
    <x v="0"/>
    <s v="TPM"/>
    <s v="Lean"/>
    <n v="4"/>
    <n v="80000"/>
    <n v="4"/>
    <n v="80000"/>
    <m/>
    <n v="0"/>
    <m/>
    <m/>
    <m/>
    <n v="4"/>
    <m/>
    <m/>
    <m/>
    <m/>
    <m/>
    <m/>
    <m/>
    <m/>
    <m/>
  </r>
  <r>
    <n v="48"/>
    <x v="0"/>
    <x v="29"/>
    <s v="G"/>
    <x v="0"/>
    <s v="TPM"/>
    <s v="tpm Implemntation"/>
    <n v="40"/>
    <n v="920000"/>
    <n v="0"/>
    <n v="0"/>
    <n v="920000"/>
    <n v="40"/>
    <m/>
    <m/>
    <m/>
    <m/>
    <m/>
    <m/>
    <m/>
    <n v="2"/>
    <n v="3"/>
    <n v="3"/>
    <n v="3"/>
    <n v="3"/>
    <n v="3"/>
  </r>
  <r>
    <n v="49"/>
    <x v="0"/>
    <x v="41"/>
    <s v="G"/>
    <x v="0"/>
    <s v="QMS"/>
    <s v="core tool"/>
    <n v="5"/>
    <n v="84000"/>
    <n v="0"/>
    <n v="0"/>
    <n v="84000"/>
    <n v="2"/>
    <m/>
    <m/>
    <m/>
    <m/>
    <m/>
    <m/>
    <m/>
    <m/>
    <n v="1"/>
    <n v="1"/>
    <n v="2"/>
    <n v="1"/>
    <m/>
  </r>
  <r>
    <n v="50"/>
    <x v="0"/>
    <x v="33"/>
    <s v="G"/>
    <x v="0"/>
    <s v="QMS"/>
    <s v="IA OHSAS 18001 -(2)"/>
    <n v="2"/>
    <n v="36000"/>
    <n v="0"/>
    <n v="0"/>
    <n v="36000"/>
    <n v="2"/>
    <m/>
    <m/>
    <m/>
    <m/>
    <m/>
    <m/>
    <m/>
    <m/>
    <n v="2"/>
    <m/>
    <m/>
    <m/>
    <m/>
  </r>
  <r>
    <n v="51"/>
    <x v="0"/>
    <x v="8"/>
    <s v="G"/>
    <x v="0"/>
    <s v="OET"/>
    <s v="IMS - Lead Auditor"/>
    <n v="5"/>
    <n v="58000"/>
    <n v="0"/>
    <n v="0"/>
    <n v="58000"/>
    <n v="5"/>
    <m/>
    <m/>
    <m/>
    <m/>
    <m/>
    <m/>
    <m/>
    <m/>
    <n v="5"/>
    <m/>
    <m/>
    <m/>
    <m/>
  </r>
  <r>
    <n v="52"/>
    <x v="1"/>
    <x v="42"/>
    <s v="G"/>
    <x v="0"/>
    <s v="QMS"/>
    <s v="Training contract"/>
    <n v="60"/>
    <n v="840000"/>
    <n v="35"/>
    <n v="490000"/>
    <n v="350000"/>
    <n v="25"/>
    <m/>
    <m/>
    <m/>
    <n v="1"/>
    <m/>
    <m/>
    <m/>
    <m/>
    <n v="4"/>
    <n v="4"/>
    <n v="4"/>
    <n v="4"/>
    <n v="4"/>
  </r>
  <r>
    <n v="53"/>
    <x v="1"/>
    <x v="43"/>
    <s v="G"/>
    <x v="0"/>
    <s v="QMS"/>
    <s v="TS &amp; 14k Implementation"/>
    <n v="45"/>
    <n v="675000"/>
    <n v="5"/>
    <n v="120000"/>
    <n v="555000"/>
    <n v="40"/>
    <m/>
    <n v="5"/>
    <n v="4"/>
    <n v="3"/>
    <n v="4"/>
    <n v="3"/>
    <n v="4"/>
    <n v="4"/>
    <n v="3"/>
    <n v="3"/>
    <n v="4"/>
    <n v="3"/>
    <m/>
  </r>
  <r>
    <n v="54"/>
    <x v="1"/>
    <x v="44"/>
    <s v="G"/>
    <x v="0"/>
    <s v="QMS"/>
    <s v="GPS-GT (5 batches)"/>
    <n v="10"/>
    <n v="400000"/>
    <n v="6"/>
    <n v="240000"/>
    <n v="160000"/>
    <n v="4"/>
    <m/>
    <n v="2"/>
    <m/>
    <m/>
    <m/>
    <m/>
    <m/>
    <m/>
    <m/>
    <n v="2"/>
    <m/>
    <m/>
    <m/>
  </r>
  <r>
    <n v="55"/>
    <x v="1"/>
    <x v="45"/>
    <s v="G"/>
    <x v="0"/>
    <s v="QMS"/>
    <s v="EPS 8D"/>
    <n v="120"/>
    <n v="1620000"/>
    <n v="20"/>
    <n v="270000"/>
    <n v="1350000"/>
    <n v="100"/>
    <m/>
    <n v="10"/>
    <n v="8"/>
    <n v="10"/>
    <n v="10"/>
    <n v="10"/>
    <n v="10"/>
    <n v="4"/>
    <n v="4"/>
    <n v="4"/>
    <n v="10"/>
    <n v="10"/>
    <n v="10"/>
  </r>
  <r>
    <n v="56"/>
    <x v="1"/>
    <x v="46"/>
    <s v="G"/>
    <x v="0"/>
    <s v="QMS"/>
    <s v="TS implementation"/>
    <n v="30"/>
    <n v="360000"/>
    <n v="10"/>
    <n v="50000"/>
    <n v="310000"/>
    <n v="20"/>
    <m/>
    <n v="3"/>
    <n v="2"/>
    <n v="1"/>
    <n v="5"/>
    <n v="2"/>
    <n v="4"/>
    <n v="0"/>
    <n v="2"/>
    <n v="2"/>
    <n v="4"/>
    <n v="4"/>
    <n v="2"/>
  </r>
  <r>
    <n v="57"/>
    <x v="1"/>
    <x v="47"/>
    <s v="G"/>
    <x v="0"/>
    <s v="QMS"/>
    <s v="QMS &amp; EMS implementation"/>
    <n v="35"/>
    <n v="450000"/>
    <n v="3"/>
    <n v="90000"/>
    <n v="360000"/>
    <n v="32"/>
    <m/>
    <n v="2"/>
    <n v="2"/>
    <m/>
    <n v="3"/>
    <n v="5"/>
    <m/>
    <n v="4"/>
    <n v="5"/>
    <n v="5"/>
    <n v="3"/>
    <n v="3"/>
    <m/>
  </r>
  <r>
    <n v="58"/>
    <x v="1"/>
    <x v="48"/>
    <s v="G"/>
    <x v="0"/>
    <s v="QMS"/>
    <s v="QMS strengthening"/>
    <n v="40"/>
    <n v="600000"/>
    <n v="0"/>
    <n v="0"/>
    <n v="600000"/>
    <n v="40"/>
    <m/>
    <n v="0"/>
    <n v="3"/>
    <n v="7"/>
    <n v="6"/>
    <n v="7"/>
    <n v="6"/>
    <n v="4"/>
    <n v="4"/>
    <n v="8"/>
    <n v="8"/>
    <n v="8"/>
    <n v="8"/>
  </r>
  <r>
    <n v="59"/>
    <x v="1"/>
    <x v="49"/>
    <s v="G"/>
    <x v="0"/>
    <s v="QMS"/>
    <s v="TS Implementation"/>
    <n v="49"/>
    <n v="472500"/>
    <n v="0"/>
    <n v="0"/>
    <n v="473500"/>
    <n v="49"/>
    <m/>
    <n v="2"/>
    <n v="6"/>
    <m/>
    <n v="2"/>
    <m/>
    <n v="1"/>
    <n v="5"/>
    <n v="0"/>
    <n v="3"/>
    <n v="3"/>
    <n v="3"/>
    <n v="3"/>
  </r>
  <r>
    <n v="60"/>
    <x v="1"/>
    <x v="50"/>
    <s v="Y"/>
    <x v="1"/>
    <s v="Lean"/>
    <s v="LSS"/>
    <n v="70"/>
    <n v="1600000"/>
    <n v="18"/>
    <n v="414000"/>
    <n v="1186000"/>
    <n v="24"/>
    <m/>
    <m/>
    <m/>
    <n v="4"/>
    <m/>
    <m/>
    <m/>
    <m/>
    <n v="5"/>
    <m/>
    <m/>
    <n v="4"/>
    <m/>
  </r>
  <r>
    <n v="61"/>
    <x v="1"/>
    <x v="51"/>
    <s v="Y"/>
    <x v="0"/>
    <s v="QMS"/>
    <s v="Various training"/>
    <m/>
    <m/>
    <m/>
    <m/>
    <m/>
    <m/>
    <m/>
    <m/>
    <m/>
    <m/>
    <m/>
    <m/>
    <m/>
    <m/>
    <m/>
    <m/>
    <m/>
    <m/>
    <m/>
  </r>
  <r>
    <n v="62"/>
    <x v="1"/>
    <x v="52"/>
    <s v="Y"/>
    <x v="0"/>
    <s v="QMS"/>
    <s v="TS implementation"/>
    <n v="62"/>
    <n v="530000"/>
    <n v="22"/>
    <n v="278000"/>
    <n v="252000"/>
    <n v="42"/>
    <m/>
    <n v="8"/>
    <n v="4"/>
    <m/>
    <n v="4"/>
    <m/>
    <n v="3"/>
    <n v="2"/>
    <n v="0"/>
    <n v="4"/>
    <n v="4"/>
    <n v="4"/>
    <n v="4"/>
  </r>
  <r>
    <n v="63"/>
    <x v="1"/>
    <x v="53"/>
    <s v="G"/>
    <x v="0"/>
    <s v="Lean"/>
    <s v="Six Sigma GB"/>
    <n v="28"/>
    <n v="613000"/>
    <n v="5"/>
    <n v="104000"/>
    <n v="509000"/>
    <n v="23"/>
    <m/>
    <m/>
    <m/>
    <m/>
    <n v="3"/>
    <m/>
    <m/>
    <n v="3"/>
    <n v="2"/>
    <n v="3"/>
    <n v="3"/>
    <n v="3"/>
    <n v="3"/>
  </r>
  <r>
    <n v="64"/>
    <x v="1"/>
    <x v="54"/>
    <s v="G"/>
    <x v="0"/>
    <s v="QMS"/>
    <s v="Training"/>
    <n v="140"/>
    <n v="2021000"/>
    <n v="0"/>
    <n v="0"/>
    <n v="2021000"/>
    <n v="140"/>
    <m/>
    <m/>
    <m/>
    <n v="4"/>
    <n v="12"/>
    <n v="2"/>
    <n v="12"/>
    <n v="18"/>
    <n v="13"/>
    <n v="15"/>
    <n v="15"/>
    <n v="15"/>
    <n v="15"/>
  </r>
  <r>
    <n v="65"/>
    <x v="1"/>
    <x v="55"/>
    <s v="G"/>
    <x v="0"/>
    <s v="QMS"/>
    <s v="Training contract"/>
    <n v="25"/>
    <n v="400000"/>
    <n v="2"/>
    <n v="32000"/>
    <n v="368000"/>
    <n v="23"/>
    <m/>
    <n v="2"/>
    <m/>
    <m/>
    <m/>
    <m/>
    <m/>
    <n v="3"/>
    <n v="0"/>
    <n v="2"/>
    <n v="2"/>
    <n v="2"/>
    <m/>
  </r>
  <r>
    <n v="66"/>
    <x v="1"/>
    <x v="56"/>
    <s v="G"/>
    <x v="0"/>
    <s v="QMS"/>
    <s v="Trainings"/>
    <n v="60"/>
    <n v="900000"/>
    <n v="0"/>
    <n v="0"/>
    <n v="900000"/>
    <n v="60"/>
    <m/>
    <m/>
    <n v="3"/>
    <n v="3"/>
    <n v="6"/>
    <n v="3"/>
    <n v="3"/>
    <n v="6"/>
    <n v="2"/>
    <n v="2"/>
    <n v="6"/>
    <n v="2"/>
    <n v="2"/>
  </r>
  <r>
    <n v="67"/>
    <x v="1"/>
    <x v="57"/>
    <s v="G"/>
    <x v="0"/>
    <s v="QMS"/>
    <s v="Training contract"/>
    <n v="28"/>
    <n v="420000"/>
    <n v="0"/>
    <n v="0"/>
    <n v="750000"/>
    <n v="28"/>
    <m/>
    <n v="0"/>
    <n v="0"/>
    <n v="0"/>
    <n v="0"/>
    <m/>
    <n v="4"/>
    <n v="4"/>
    <n v="9"/>
    <n v="9"/>
    <n v="9"/>
    <n v="9"/>
    <n v="9"/>
  </r>
  <r>
    <n v="68"/>
    <x v="1"/>
    <x v="58"/>
    <s v="G"/>
    <x v="0"/>
    <s v="QMS"/>
    <s v="TS AUDit"/>
    <n v="10"/>
    <n v="136000"/>
    <m/>
    <m/>
    <n v="136000"/>
    <n v="10"/>
    <m/>
    <m/>
    <n v="6"/>
    <m/>
    <m/>
    <m/>
    <m/>
    <n v="4"/>
    <n v="4"/>
    <n v="4"/>
    <m/>
    <m/>
    <m/>
  </r>
  <r>
    <n v="69"/>
    <x v="1"/>
    <x v="59"/>
    <s v="G"/>
    <x v="0"/>
    <s v="QMS"/>
    <s v="trainings "/>
    <n v="12"/>
    <n v="180000"/>
    <m/>
    <m/>
    <n v="180000"/>
    <n v="12"/>
    <m/>
    <m/>
    <m/>
    <n v="6"/>
    <n v="2"/>
    <m/>
    <n v="2"/>
    <n v="2"/>
    <n v="2"/>
    <n v="2"/>
    <m/>
    <m/>
    <m/>
  </r>
  <r>
    <n v="70"/>
    <x v="1"/>
    <x v="60"/>
    <s v="G"/>
    <x v="0"/>
    <s v="Lean"/>
    <s v="LSS OVERVIEW trg"/>
    <n v="1"/>
    <n v="20000"/>
    <m/>
    <m/>
    <n v="20000"/>
    <n v="1"/>
    <m/>
    <m/>
    <m/>
    <m/>
    <n v="1"/>
    <m/>
    <m/>
    <m/>
    <m/>
    <m/>
    <m/>
    <m/>
    <m/>
  </r>
  <r>
    <n v="71"/>
    <x v="1"/>
    <x v="61"/>
    <s v="G"/>
    <x v="0"/>
    <s v="QMS"/>
    <s v="MSA-SPC"/>
    <n v="3"/>
    <n v="50000"/>
    <m/>
    <m/>
    <n v="50000"/>
    <n v="3"/>
    <m/>
    <m/>
    <m/>
    <n v="3"/>
    <m/>
    <m/>
    <m/>
    <m/>
    <m/>
    <m/>
    <m/>
    <m/>
    <m/>
  </r>
  <r>
    <n v="72"/>
    <x v="1"/>
    <x v="62"/>
    <s v="G"/>
    <x v="0"/>
    <s v="QMS"/>
    <s v="GD&amp;T"/>
    <n v="3"/>
    <n v="55000"/>
    <m/>
    <m/>
    <n v="55000"/>
    <n v="3"/>
    <m/>
    <m/>
    <m/>
    <m/>
    <n v="3"/>
    <m/>
    <m/>
    <m/>
    <m/>
    <m/>
    <m/>
    <m/>
    <m/>
  </r>
  <r>
    <n v="73"/>
    <x v="1"/>
    <x v="63"/>
    <s v="G"/>
    <x v="0"/>
    <s v="QMS"/>
    <s v="APQP"/>
    <n v="3"/>
    <n v="50000"/>
    <m/>
    <m/>
    <n v="50000"/>
    <n v="3"/>
    <m/>
    <m/>
    <m/>
    <m/>
    <m/>
    <n v="3"/>
    <m/>
    <m/>
    <m/>
    <m/>
    <m/>
    <m/>
    <m/>
  </r>
  <r>
    <n v="74"/>
    <x v="1"/>
    <x v="36"/>
    <s v="G"/>
    <x v="0"/>
    <s v="QMS"/>
    <s v="MSA &amp; QC"/>
    <n v="3"/>
    <n v="50000"/>
    <m/>
    <m/>
    <n v="50000"/>
    <n v="3"/>
    <m/>
    <m/>
    <m/>
    <m/>
    <n v="3"/>
    <m/>
    <m/>
    <m/>
    <m/>
    <m/>
    <m/>
    <m/>
    <m/>
  </r>
  <r>
    <n v="75"/>
    <x v="1"/>
    <x v="64"/>
    <s v="G"/>
    <x v="0"/>
    <s v="QMS"/>
    <s v="IMS IQA"/>
    <n v="4"/>
    <n v="80000"/>
    <m/>
    <m/>
    <n v="80000"/>
    <n v="4"/>
    <m/>
    <m/>
    <m/>
    <m/>
    <m/>
    <m/>
    <n v="4"/>
    <m/>
    <m/>
    <m/>
    <m/>
    <m/>
    <m/>
  </r>
  <r>
    <n v="76"/>
    <x v="1"/>
    <x v="65"/>
    <s v="G"/>
    <x v="0"/>
    <s v="QMS"/>
    <s v="FMEA"/>
    <n v="2"/>
    <n v="30000"/>
    <m/>
    <m/>
    <n v="30000"/>
    <n v="2"/>
    <m/>
    <m/>
    <m/>
    <m/>
    <n v="2"/>
    <m/>
    <m/>
    <m/>
    <m/>
    <m/>
    <m/>
    <m/>
    <m/>
  </r>
  <r>
    <n v="77"/>
    <x v="1"/>
    <x v="66"/>
    <s v="G"/>
    <x v="0"/>
    <s v="QMS"/>
    <m/>
    <m/>
    <m/>
    <m/>
    <m/>
    <m/>
    <n v="147"/>
    <m/>
    <m/>
    <m/>
    <m/>
    <s v=" "/>
    <n v="26"/>
    <n v="35"/>
    <n v="21"/>
    <n v="25"/>
    <n v="19"/>
    <n v="19"/>
    <m/>
    <m/>
  </r>
  <r>
    <n v="78"/>
    <x v="1"/>
    <x v="67"/>
    <s v="G"/>
    <x v="0"/>
    <s v="QMS"/>
    <s v="MSA/SPC Refresher"/>
    <n v="2"/>
    <n v="30000"/>
    <m/>
    <m/>
    <n v="30000"/>
    <n v="2"/>
    <m/>
    <m/>
    <m/>
    <m/>
    <m/>
    <n v="2"/>
    <m/>
    <m/>
    <m/>
    <m/>
    <m/>
    <m/>
    <m/>
  </r>
  <r>
    <n v="79"/>
    <x v="1"/>
    <x v="36"/>
    <s v="G"/>
    <x v="0"/>
    <s v="QMS"/>
    <s v="QC trg &amp; Implementation"/>
    <n v="18"/>
    <n v="300000"/>
    <m/>
    <m/>
    <n v="300000"/>
    <n v="18"/>
    <m/>
    <m/>
    <m/>
    <m/>
    <m/>
    <n v="2"/>
    <n v="5"/>
    <n v="5"/>
    <n v="2"/>
    <n v="2"/>
    <n v="2"/>
    <n v="2"/>
    <n v="2"/>
  </r>
  <r>
    <n v="80"/>
    <x v="1"/>
    <x v="68"/>
    <s v="G"/>
    <x v="0"/>
    <s v="QMS"/>
    <s v="SPC"/>
    <n v="2"/>
    <n v="30000"/>
    <m/>
    <m/>
    <n v="30000"/>
    <n v="2"/>
    <m/>
    <m/>
    <m/>
    <m/>
    <m/>
    <m/>
    <n v="2"/>
    <m/>
    <m/>
    <m/>
    <m/>
    <m/>
    <m/>
  </r>
  <r>
    <n v="81"/>
    <x v="1"/>
    <x v="69"/>
    <s v="G"/>
    <x v="0"/>
    <s v="QMS"/>
    <s v="VDA &amp; TS IQA"/>
    <n v="6"/>
    <n v="80000"/>
    <m/>
    <m/>
    <n v="80000"/>
    <n v="6"/>
    <m/>
    <m/>
    <m/>
    <m/>
    <m/>
    <m/>
    <n v="3"/>
    <n v="3"/>
    <n v="3"/>
    <n v="3"/>
    <m/>
    <m/>
    <m/>
  </r>
  <r>
    <n v="82"/>
    <x v="1"/>
    <x v="70"/>
    <s v="G"/>
    <x v="0"/>
    <s v="QMS"/>
    <s v="GD&amp;T"/>
    <n v="2"/>
    <n v="50000"/>
    <m/>
    <m/>
    <n v="50000"/>
    <n v="2"/>
    <m/>
    <m/>
    <m/>
    <m/>
    <m/>
    <n v="2"/>
    <m/>
    <m/>
    <m/>
    <m/>
    <m/>
    <m/>
    <m/>
  </r>
  <r>
    <n v="83"/>
    <x v="1"/>
    <x v="71"/>
    <s v="G"/>
    <x v="0"/>
    <s v="QMS"/>
    <s v="Q1 Assessment"/>
    <n v="2"/>
    <n v="27000"/>
    <m/>
    <m/>
    <n v="27000"/>
    <n v="2"/>
    <m/>
    <m/>
    <m/>
    <m/>
    <m/>
    <n v="2"/>
    <m/>
    <m/>
    <m/>
    <m/>
    <m/>
    <m/>
    <m/>
  </r>
  <r>
    <n v="84"/>
    <x v="1"/>
    <x v="72"/>
    <s v="G"/>
    <x v="0"/>
    <s v="QMS"/>
    <m/>
    <n v="2"/>
    <n v="40000"/>
    <m/>
    <m/>
    <n v="40000"/>
    <n v="2"/>
    <m/>
    <m/>
    <m/>
    <m/>
    <n v="2"/>
    <m/>
    <m/>
    <m/>
    <m/>
    <m/>
    <m/>
    <m/>
    <m/>
  </r>
  <r>
    <n v="85"/>
    <x v="1"/>
    <x v="73"/>
    <s v="G"/>
    <x v="0"/>
    <s v="QMS"/>
    <s v="Assessment"/>
    <n v="1"/>
    <n v="20000"/>
    <m/>
    <m/>
    <n v="20000"/>
    <n v="1"/>
    <m/>
    <m/>
    <m/>
    <m/>
    <n v="1"/>
    <m/>
    <m/>
    <m/>
    <m/>
    <m/>
    <m/>
    <m/>
    <m/>
  </r>
  <r>
    <n v="86"/>
    <x v="1"/>
    <x v="74"/>
    <s v="G"/>
    <x v="0"/>
    <s v="QMS"/>
    <s v="Core tools"/>
    <n v="8"/>
    <n v="160000"/>
    <m/>
    <m/>
    <n v="160000"/>
    <n v="8"/>
    <m/>
    <m/>
    <m/>
    <m/>
    <m/>
    <m/>
    <n v="3"/>
    <n v="3"/>
    <n v="3"/>
    <n v="2"/>
    <n v="3"/>
    <m/>
    <m/>
  </r>
  <r>
    <n v="87"/>
    <x v="1"/>
    <x v="43"/>
    <s v="G"/>
    <x v="1"/>
    <s v="QMS"/>
    <s v="Soft Skills"/>
    <n v="6"/>
    <n v="100000"/>
    <m/>
    <m/>
    <n v="100000"/>
    <n v="6"/>
    <m/>
    <m/>
    <m/>
    <m/>
    <m/>
    <m/>
    <m/>
    <n v="1"/>
    <n v="2"/>
    <n v="2"/>
    <n v="1"/>
    <n v="1"/>
    <n v="1"/>
  </r>
  <r>
    <n v="88"/>
    <x v="1"/>
    <x v="70"/>
    <s v="G"/>
    <x v="0"/>
    <s v="QMS"/>
    <m/>
    <n v="1"/>
    <n v="13500"/>
    <m/>
    <m/>
    <n v="13500"/>
    <n v="1"/>
    <m/>
    <m/>
    <m/>
    <m/>
    <m/>
    <m/>
    <n v="1"/>
    <m/>
    <m/>
    <m/>
    <m/>
    <m/>
    <m/>
  </r>
  <r>
    <n v="89"/>
    <x v="1"/>
    <x v="75"/>
    <s v="G"/>
    <x v="0"/>
    <s v="QMS"/>
    <s v="SPC"/>
    <n v="2"/>
    <n v="30000"/>
    <m/>
    <m/>
    <n v="30000"/>
    <n v="2"/>
    <m/>
    <m/>
    <m/>
    <m/>
    <m/>
    <m/>
    <m/>
    <n v="2"/>
    <m/>
    <m/>
    <m/>
    <m/>
    <m/>
  </r>
  <r>
    <n v="90"/>
    <x v="1"/>
    <x v="76"/>
    <s v="G"/>
    <x v="0"/>
    <s v="QMS"/>
    <s v="ISO17025 IQA"/>
    <n v="4"/>
    <n v="85000"/>
    <m/>
    <m/>
    <n v="85000"/>
    <n v="4"/>
    <m/>
    <m/>
    <m/>
    <m/>
    <m/>
    <m/>
    <m/>
    <n v="4"/>
    <m/>
    <m/>
    <m/>
    <m/>
    <m/>
  </r>
  <r>
    <n v="91"/>
    <x v="1"/>
    <x v="54"/>
    <s v="G"/>
    <x v="0"/>
    <s v="QMS"/>
    <s v="trg evaluation"/>
    <m/>
    <n v="39000"/>
    <m/>
    <m/>
    <n v="39000"/>
    <n v="3"/>
    <m/>
    <m/>
    <m/>
    <m/>
    <m/>
    <m/>
    <m/>
    <n v="3"/>
    <m/>
    <m/>
    <m/>
    <m/>
    <m/>
  </r>
  <r>
    <n v="92"/>
    <x v="1"/>
    <x v="77"/>
    <s v="G"/>
    <x v="0"/>
    <s v="QMS"/>
    <s v="EMS implementation"/>
    <m/>
    <n v="300000"/>
    <m/>
    <m/>
    <n v="300000"/>
    <m/>
    <m/>
    <m/>
    <m/>
    <m/>
    <m/>
    <m/>
    <m/>
    <m/>
    <n v="4"/>
    <n v="4"/>
    <n v="4"/>
    <n v="4"/>
    <n v="4"/>
  </r>
  <r>
    <n v="93"/>
    <x v="1"/>
    <x v="78"/>
    <s v="G"/>
    <x v="0"/>
    <s v="QMS"/>
    <s v="SQE trg"/>
    <n v="132"/>
    <n v="1980000"/>
    <m/>
    <n v="132"/>
    <n v="1980000"/>
    <m/>
    <m/>
    <m/>
    <m/>
    <m/>
    <m/>
    <m/>
    <m/>
    <m/>
    <n v="45"/>
    <n v="40"/>
    <n v="40"/>
    <n v="40"/>
    <n v="12"/>
  </r>
  <r>
    <n v="94"/>
    <x v="1"/>
    <x v="79"/>
    <s v="G"/>
    <x v="1"/>
    <s v="QMS"/>
    <s v="Soft Skill trgs"/>
    <m/>
    <n v="80000"/>
    <m/>
    <m/>
    <n v="80000"/>
    <m/>
    <m/>
    <m/>
    <m/>
    <m/>
    <m/>
    <m/>
    <m/>
    <n v="2"/>
    <n v="2"/>
    <m/>
    <m/>
    <m/>
    <m/>
  </r>
  <r>
    <n v="95"/>
    <x v="1"/>
    <x v="80"/>
    <s v="G"/>
    <x v="0"/>
    <s v="QMS"/>
    <s v="Trainings"/>
    <m/>
    <n v="96000"/>
    <m/>
    <m/>
    <n v="96000"/>
    <m/>
    <m/>
    <m/>
    <m/>
    <m/>
    <m/>
    <m/>
    <m/>
    <n v="2"/>
    <n v="2"/>
    <n v="2"/>
    <m/>
    <m/>
    <m/>
  </r>
  <r>
    <n v="96"/>
    <x v="1"/>
    <x v="81"/>
    <s v="G"/>
    <x v="0"/>
    <s v="QMS"/>
    <s v="ISO9001 Implementation"/>
    <m/>
    <m/>
    <m/>
    <m/>
    <m/>
    <m/>
    <m/>
    <m/>
    <m/>
    <m/>
    <m/>
    <m/>
    <m/>
    <n v="1"/>
    <n v="40"/>
    <n v="2"/>
    <n v="2"/>
    <n v="2"/>
    <n v="2"/>
  </r>
  <r>
    <n v="97"/>
    <x v="1"/>
    <x v="70"/>
    <s v="G"/>
    <x v="0"/>
    <s v="QMS"/>
    <s v="FMEA workshop"/>
    <n v="3"/>
    <n v="40500"/>
    <m/>
    <m/>
    <n v="40500"/>
    <n v="3"/>
    <m/>
    <m/>
    <m/>
    <m/>
    <m/>
    <m/>
    <m/>
    <n v="3"/>
    <m/>
    <m/>
    <m/>
    <m/>
    <m/>
  </r>
  <r>
    <n v="98"/>
    <x v="1"/>
    <x v="79"/>
    <s v="G"/>
    <x v="0"/>
    <s v="QMS"/>
    <s v="TS u/s trg"/>
    <m/>
    <n v="40000"/>
    <m/>
    <m/>
    <n v="40000"/>
    <m/>
    <m/>
    <m/>
    <m/>
    <m/>
    <m/>
    <m/>
    <m/>
    <n v="2"/>
    <m/>
    <m/>
    <m/>
    <m/>
    <m/>
  </r>
  <r>
    <n v="99"/>
    <x v="1"/>
    <x v="82"/>
    <s v="G"/>
    <x v="0"/>
    <s v="QMS"/>
    <s v="ISO9001 &amp; OHSAS18001 Implementation"/>
    <m/>
    <n v="3932000"/>
    <m/>
    <m/>
    <n v="3932000"/>
    <m/>
    <m/>
    <m/>
    <m/>
    <m/>
    <m/>
    <m/>
    <m/>
    <m/>
    <n v="10"/>
    <n v="40"/>
    <n v="40"/>
    <n v="30"/>
    <m/>
  </r>
  <r>
    <n v="100"/>
    <x v="1"/>
    <x v="83"/>
    <s v="G"/>
    <x v="1"/>
    <s v="hcd"/>
    <s v="SSP"/>
    <n v="8"/>
    <n v="160000"/>
    <n v="2"/>
    <n v="40000"/>
    <n v="120000"/>
    <n v="6"/>
    <m/>
    <n v="0"/>
    <n v="4"/>
    <n v="2"/>
    <m/>
    <m/>
    <m/>
    <m/>
    <m/>
    <m/>
    <m/>
    <m/>
    <m/>
  </r>
  <r>
    <n v="101"/>
    <x v="1"/>
    <x v="83"/>
    <s v="G"/>
    <x v="1"/>
    <s v="hcd"/>
    <s v="SSP"/>
    <n v="10"/>
    <n v="200000"/>
    <m/>
    <m/>
    <n v="200000"/>
    <n v="10"/>
    <m/>
    <m/>
    <m/>
    <m/>
    <n v="6"/>
    <n v="2"/>
    <n v="2"/>
    <m/>
    <m/>
    <m/>
    <m/>
    <m/>
    <m/>
  </r>
  <r>
    <n v="102"/>
    <x v="2"/>
    <x v="84"/>
    <s v="G"/>
    <x v="0"/>
    <s v="Lean"/>
    <s v="SS GB Implementation"/>
    <n v="53"/>
    <n v="470000"/>
    <n v="49"/>
    <n v="368000"/>
    <n v="102000"/>
    <n v="4"/>
    <m/>
    <n v="3"/>
    <n v="0"/>
    <n v="0"/>
    <n v="0"/>
    <n v="1"/>
    <m/>
    <m/>
    <m/>
    <m/>
    <m/>
    <m/>
    <m/>
  </r>
  <r>
    <n v="103"/>
    <x v="2"/>
    <x v="85"/>
    <s v="G"/>
    <x v="0"/>
    <s v="QMS"/>
    <s v="Training contract-QMS"/>
    <n v="7"/>
    <n v="94500"/>
    <n v="3"/>
    <n v="40500"/>
    <n v="54000"/>
    <n v="4"/>
    <m/>
    <n v="0"/>
    <n v="1"/>
    <n v="0"/>
    <n v="2"/>
    <n v="1"/>
    <m/>
    <m/>
    <m/>
    <m/>
    <m/>
    <m/>
    <m/>
  </r>
  <r>
    <n v="104"/>
    <x v="2"/>
    <x v="86"/>
    <s v="G"/>
    <x v="0"/>
    <s v="QMS"/>
    <s v="Training contract-QMS"/>
    <n v="4"/>
    <n v="60000"/>
    <n v="2"/>
    <n v="30000"/>
    <n v="30000"/>
    <n v="2"/>
    <m/>
    <n v="0"/>
    <n v="0"/>
    <n v="0"/>
    <n v="0"/>
    <n v="2"/>
    <m/>
    <m/>
    <m/>
    <m/>
    <m/>
    <m/>
    <m/>
  </r>
  <r>
    <n v="105"/>
    <x v="2"/>
    <x v="87"/>
    <s v="G"/>
    <x v="0"/>
    <s v="QMS"/>
    <s v="MSA Implementation"/>
    <n v="14"/>
    <n v="268000"/>
    <n v="12"/>
    <n v="230000"/>
    <n v="38000"/>
    <n v="2"/>
    <m/>
    <n v="0"/>
    <n v="0"/>
    <n v="0"/>
    <n v="0"/>
    <n v="0"/>
    <n v="2"/>
    <m/>
    <m/>
    <m/>
    <m/>
    <m/>
    <m/>
  </r>
  <r>
    <n v="106"/>
    <x v="2"/>
    <x v="88"/>
    <s v="G"/>
    <x v="0"/>
    <s v="QMS"/>
    <s v="Training contract-QMS"/>
    <n v="40"/>
    <n v="720000"/>
    <n v="0"/>
    <n v="0"/>
    <n v="720000"/>
    <n v="40"/>
    <m/>
    <n v="2"/>
    <n v="3"/>
    <n v="3"/>
    <n v="3"/>
    <n v="5"/>
    <n v="4"/>
    <n v="6"/>
    <n v="6"/>
    <n v="8"/>
    <m/>
    <m/>
    <m/>
  </r>
  <r>
    <n v="107"/>
    <x v="2"/>
    <x v="89"/>
    <s v="G"/>
    <x v="0"/>
    <s v="QMS"/>
    <s v="Training contract-QMS"/>
    <n v="14"/>
    <n v="182000"/>
    <n v="0"/>
    <n v="91000"/>
    <n v="0"/>
    <n v="14"/>
    <m/>
    <n v="7"/>
    <n v="1"/>
    <n v="0"/>
    <n v="0"/>
    <n v="2"/>
    <n v="4"/>
    <m/>
    <m/>
    <m/>
    <m/>
    <m/>
    <m/>
  </r>
  <r>
    <n v="108"/>
    <x v="2"/>
    <x v="90"/>
    <s v="G"/>
    <x v="0"/>
    <s v="QMS"/>
    <s v="Training contract-QMS"/>
    <n v="2"/>
    <n v="30000"/>
    <n v="0"/>
    <n v="0"/>
    <n v="30000"/>
    <n v="2"/>
    <m/>
    <n v="2"/>
    <m/>
    <m/>
    <m/>
    <m/>
    <m/>
    <m/>
    <m/>
    <m/>
    <m/>
    <m/>
    <m/>
  </r>
  <r>
    <n v="109"/>
    <x v="2"/>
    <x v="91"/>
    <s v="G"/>
    <x v="0"/>
    <s v="QMS"/>
    <s v="Training contract-QMS"/>
    <n v="2"/>
    <n v="42000"/>
    <n v="0"/>
    <n v="0"/>
    <n v="42000"/>
    <n v="2"/>
    <m/>
    <n v="2"/>
    <m/>
    <m/>
    <m/>
    <m/>
    <m/>
    <m/>
    <m/>
    <m/>
    <m/>
    <m/>
    <m/>
  </r>
  <r>
    <n v="110"/>
    <x v="2"/>
    <x v="92"/>
    <s v="G"/>
    <x v="0"/>
    <s v="QMS"/>
    <s v="Training contract-QMS"/>
    <n v="2"/>
    <n v="36000"/>
    <n v="0"/>
    <n v="0"/>
    <n v="36000"/>
    <n v="2"/>
    <m/>
    <n v="2"/>
    <m/>
    <m/>
    <m/>
    <m/>
    <m/>
    <m/>
    <m/>
    <m/>
    <m/>
    <m/>
    <m/>
  </r>
  <r>
    <n v="111"/>
    <x v="2"/>
    <x v="93"/>
    <s v="G"/>
    <x v="0"/>
    <s v="QMS"/>
    <s v="Training contract-QMS"/>
    <n v="2"/>
    <n v="50000"/>
    <n v="0"/>
    <n v="0"/>
    <n v="50000"/>
    <n v="2"/>
    <m/>
    <n v="2"/>
    <m/>
    <m/>
    <m/>
    <m/>
    <m/>
    <m/>
    <m/>
    <m/>
    <m/>
    <m/>
    <m/>
  </r>
  <r>
    <n v="112"/>
    <x v="2"/>
    <x v="94"/>
    <s v="G"/>
    <x v="0"/>
    <s v="QMS"/>
    <s v="Training contract-QMS"/>
    <n v="2"/>
    <n v="43000"/>
    <n v="0"/>
    <n v="0"/>
    <n v="43000"/>
    <n v="2"/>
    <m/>
    <n v="2"/>
    <m/>
    <m/>
    <m/>
    <m/>
    <m/>
    <m/>
    <m/>
    <m/>
    <m/>
    <m/>
    <m/>
  </r>
  <r>
    <n v="113"/>
    <x v="2"/>
    <x v="95"/>
    <s v="G"/>
    <x v="0"/>
    <s v="QMS"/>
    <s v="Training contract-QMS"/>
    <n v="2"/>
    <n v="28000"/>
    <n v="0"/>
    <n v="0"/>
    <n v="28000"/>
    <n v="2"/>
    <m/>
    <n v="2"/>
    <m/>
    <m/>
    <m/>
    <m/>
    <m/>
    <m/>
    <m/>
    <m/>
    <m/>
    <m/>
    <m/>
  </r>
  <r>
    <n v="114"/>
    <x v="2"/>
    <x v="96"/>
    <s v="G"/>
    <x v="0"/>
    <m/>
    <s v="Training contract-QMS"/>
    <n v="4"/>
    <n v="60000"/>
    <n v="0"/>
    <n v="0"/>
    <s v=" "/>
    <n v="4"/>
    <s v=" "/>
    <m/>
    <m/>
    <m/>
    <m/>
    <m/>
    <m/>
    <n v="2"/>
    <n v="2"/>
    <m/>
    <m/>
    <m/>
    <m/>
  </r>
  <r>
    <n v="115"/>
    <x v="2"/>
    <x v="97"/>
    <s v="G"/>
    <x v="0"/>
    <s v="QMS"/>
    <s v="Training contract-QMS"/>
    <n v="2"/>
    <n v="15000"/>
    <n v="0"/>
    <n v="0"/>
    <n v="15000"/>
    <n v="2"/>
    <m/>
    <n v="2"/>
    <m/>
    <m/>
    <m/>
    <m/>
    <m/>
    <m/>
    <m/>
    <m/>
    <m/>
    <m/>
    <m/>
  </r>
  <r>
    <n v="116"/>
    <x v="2"/>
    <x v="14"/>
    <s v="G"/>
    <x v="1"/>
    <s v="QMS"/>
    <s v="Lean Impl"/>
    <n v="5"/>
    <n v="125000"/>
    <n v="0"/>
    <n v="0"/>
    <n v="125000"/>
    <n v="5"/>
    <m/>
    <n v="5"/>
    <m/>
    <m/>
    <m/>
    <m/>
    <m/>
    <m/>
    <m/>
    <m/>
    <m/>
    <m/>
    <m/>
  </r>
  <r>
    <n v="117"/>
    <x v="2"/>
    <x v="98"/>
    <s v="G"/>
    <x v="0"/>
    <s v="QMS"/>
    <s v="Training contract-QMS"/>
    <n v="16"/>
    <n v="250000"/>
    <n v="0"/>
    <n v="0"/>
    <n v="250000"/>
    <n v="16"/>
    <m/>
    <n v="0"/>
    <n v="0"/>
    <n v="3"/>
    <n v="3"/>
    <n v="4"/>
    <n v="4"/>
    <n v="1"/>
    <n v="1"/>
    <m/>
    <m/>
    <m/>
    <m/>
  </r>
  <r>
    <n v="118"/>
    <x v="2"/>
    <x v="99"/>
    <s v="G"/>
    <x v="0"/>
    <s v="QMS"/>
    <s v="Training contract-QMS"/>
    <n v="9"/>
    <n v="183000"/>
    <n v="0"/>
    <m/>
    <n v="183000"/>
    <n v="9"/>
    <m/>
    <n v="0"/>
    <n v="0"/>
    <n v="0"/>
    <n v="1"/>
    <n v="4"/>
    <n v="2"/>
    <n v="2"/>
    <m/>
    <m/>
    <m/>
    <m/>
    <m/>
  </r>
  <r>
    <n v="119"/>
    <x v="2"/>
    <x v="100"/>
    <s v="G"/>
    <x v="0"/>
    <s v="QMS"/>
    <s v="Training contract-QMS"/>
    <n v="3"/>
    <n v="55000"/>
    <n v="0"/>
    <n v="0"/>
    <n v="55000"/>
    <n v="3"/>
    <m/>
    <m/>
    <n v="3"/>
    <m/>
    <m/>
    <m/>
    <m/>
    <m/>
    <m/>
    <m/>
    <m/>
    <m/>
    <m/>
  </r>
  <r>
    <n v="120"/>
    <x v="2"/>
    <x v="101"/>
    <s v="G"/>
    <x v="0"/>
    <s v="QMS"/>
    <s v="Training contract-QMS"/>
    <n v="2"/>
    <n v="43000"/>
    <n v="0"/>
    <n v="0"/>
    <n v="43000"/>
    <n v="2"/>
    <m/>
    <m/>
    <n v="2"/>
    <m/>
    <m/>
    <m/>
    <m/>
    <m/>
    <m/>
    <m/>
    <m/>
    <m/>
    <m/>
  </r>
  <r>
    <n v="121"/>
    <x v="2"/>
    <x v="102"/>
    <s v="G"/>
    <x v="0"/>
    <s v="QMS"/>
    <s v="Training contract-QMS"/>
    <n v="2"/>
    <n v="30000"/>
    <m/>
    <m/>
    <n v="30000"/>
    <n v="2"/>
    <m/>
    <m/>
    <m/>
    <n v="1"/>
    <n v="1"/>
    <m/>
    <m/>
    <m/>
    <m/>
    <m/>
    <m/>
    <m/>
    <m/>
  </r>
  <r>
    <n v="122"/>
    <x v="2"/>
    <x v="103"/>
    <s v="G"/>
    <x v="0"/>
    <s v="QMS"/>
    <s v="Training contract-QMS"/>
    <n v="2"/>
    <n v="30000"/>
    <m/>
    <m/>
    <n v="30000"/>
    <n v="2"/>
    <m/>
    <m/>
    <m/>
    <n v="0"/>
    <n v="2"/>
    <m/>
    <m/>
    <m/>
    <m/>
    <m/>
    <m/>
    <m/>
    <m/>
  </r>
  <r>
    <n v="123"/>
    <x v="2"/>
    <x v="104"/>
    <s v="G"/>
    <x v="0"/>
    <s v="QMS"/>
    <s v="Training contract-QMS"/>
    <n v="4"/>
    <n v="60000"/>
    <n v="0"/>
    <n v="0"/>
    <n v="60000"/>
    <n v="4"/>
    <m/>
    <m/>
    <n v="2"/>
    <n v="2"/>
    <m/>
    <m/>
    <m/>
    <m/>
    <m/>
    <m/>
    <m/>
    <m/>
    <m/>
  </r>
  <r>
    <n v="124"/>
    <x v="2"/>
    <x v="105"/>
    <s v="G"/>
    <x v="0"/>
    <s v="QMS"/>
    <s v="Training contract-QMS"/>
    <n v="1"/>
    <n v="15000"/>
    <n v="0"/>
    <n v="0"/>
    <n v="15000"/>
    <n v="1"/>
    <m/>
    <m/>
    <n v="1"/>
    <m/>
    <m/>
    <m/>
    <m/>
    <m/>
    <m/>
    <m/>
    <m/>
    <m/>
    <m/>
  </r>
  <r>
    <n v="125"/>
    <x v="2"/>
    <x v="106"/>
    <s v="G"/>
    <x v="0"/>
    <s v="QMS"/>
    <s v="Training contract-QMS"/>
    <n v="3"/>
    <n v="39750"/>
    <n v="0"/>
    <n v="0"/>
    <n v="39750"/>
    <n v="3"/>
    <m/>
    <m/>
    <n v="2"/>
    <n v="0"/>
    <n v="0"/>
    <n v="1"/>
    <m/>
    <m/>
    <m/>
    <m/>
    <m/>
    <m/>
    <m/>
  </r>
  <r>
    <n v="126"/>
    <x v="2"/>
    <x v="107"/>
    <s v="G"/>
    <x v="0"/>
    <s v="QMS"/>
    <s v="Training contract-QMS"/>
    <n v="1"/>
    <n v="15500"/>
    <n v="0"/>
    <n v="0"/>
    <n v="15500"/>
    <n v="1"/>
    <m/>
    <m/>
    <n v="1"/>
    <m/>
    <m/>
    <m/>
    <m/>
    <m/>
    <m/>
    <m/>
    <m/>
    <m/>
    <m/>
  </r>
  <r>
    <n v="127"/>
    <x v="2"/>
    <x v="108"/>
    <s v="G"/>
    <x v="0"/>
    <s v="QMS"/>
    <s v="Training contract-QMS"/>
    <n v="2"/>
    <n v="26000"/>
    <n v="0"/>
    <n v="0"/>
    <n v="26000"/>
    <n v="2"/>
    <m/>
    <m/>
    <n v="2"/>
    <m/>
    <m/>
    <m/>
    <m/>
    <m/>
    <m/>
    <m/>
    <m/>
    <m/>
    <m/>
  </r>
  <r>
    <n v="128"/>
    <x v="2"/>
    <x v="101"/>
    <s v="G"/>
    <x v="0"/>
    <s v="QMS"/>
    <s v="Training contract-QMS"/>
    <n v="1"/>
    <n v="19000"/>
    <m/>
    <m/>
    <n v="19000"/>
    <n v="1"/>
    <m/>
    <m/>
    <m/>
    <n v="1"/>
    <m/>
    <m/>
    <m/>
    <m/>
    <m/>
    <m/>
    <m/>
    <m/>
    <m/>
  </r>
  <r>
    <n v="129"/>
    <x v="2"/>
    <x v="109"/>
    <s v="G"/>
    <x v="0"/>
    <s v="QMS"/>
    <s v="Training contract-QMS"/>
    <n v="1"/>
    <n v="13500"/>
    <m/>
    <m/>
    <n v="13500"/>
    <n v="1"/>
    <m/>
    <m/>
    <m/>
    <n v="1"/>
    <m/>
    <m/>
    <m/>
    <m/>
    <m/>
    <m/>
    <m/>
    <m/>
    <m/>
  </r>
  <r>
    <n v="130"/>
    <x v="2"/>
    <x v="90"/>
    <s v="G"/>
    <x v="0"/>
    <s v="QMS"/>
    <s v="Training contract-QMS"/>
    <n v="2"/>
    <n v="30000"/>
    <m/>
    <m/>
    <n v="30000"/>
    <n v="2"/>
    <m/>
    <m/>
    <m/>
    <n v="2"/>
    <m/>
    <m/>
    <m/>
    <m/>
    <m/>
    <m/>
    <m/>
    <m/>
    <m/>
  </r>
  <r>
    <n v="131"/>
    <x v="2"/>
    <x v="110"/>
    <s v="G"/>
    <x v="0"/>
    <s v="QMS"/>
    <s v="OET-LA TS &amp; MSA"/>
    <n v="7"/>
    <n v="118000"/>
    <n v="0"/>
    <n v="0"/>
    <n v="118000"/>
    <n v="7"/>
    <m/>
    <m/>
    <m/>
    <n v="5"/>
    <n v="0"/>
    <n v="2"/>
    <m/>
    <m/>
    <m/>
    <m/>
    <m/>
    <m/>
    <m/>
  </r>
  <r>
    <n v="132"/>
    <x v="2"/>
    <x v="110"/>
    <s v="G"/>
    <x v="0"/>
    <s v="QMS"/>
    <s v="IQA ISO/TS"/>
    <n v="3"/>
    <n v="45000"/>
    <n v="0"/>
    <n v="0"/>
    <n v="45000"/>
    <n v="3"/>
    <m/>
    <m/>
    <m/>
    <n v="3"/>
    <m/>
    <m/>
    <m/>
    <m/>
    <m/>
    <m/>
    <m/>
    <m/>
    <m/>
  </r>
  <r>
    <n v="133"/>
    <x v="2"/>
    <x v="110"/>
    <s v="G"/>
    <x v="0"/>
    <s v="QMS"/>
    <s v="Handholding&amp;Consultancy"/>
    <n v="13"/>
    <n v="130000"/>
    <n v="0"/>
    <n v="0"/>
    <n v="130000"/>
    <n v="13"/>
    <m/>
    <m/>
    <m/>
    <m/>
    <n v="13"/>
    <m/>
    <m/>
    <m/>
    <m/>
    <m/>
    <m/>
    <m/>
    <m/>
  </r>
  <r>
    <n v="134"/>
    <x v="2"/>
    <x v="111"/>
    <s v="G"/>
    <x v="0"/>
    <s v="QMS"/>
    <s v="Training contract-QMS"/>
    <n v="4"/>
    <n v="75000"/>
    <n v="0"/>
    <n v="0"/>
    <n v="75000"/>
    <n v="4"/>
    <m/>
    <m/>
    <m/>
    <n v="2"/>
    <n v="2"/>
    <m/>
    <m/>
    <m/>
    <m/>
    <m/>
    <m/>
    <m/>
    <m/>
  </r>
  <r>
    <n v="135"/>
    <x v="2"/>
    <x v="112"/>
    <s v="G"/>
    <x v="0"/>
    <s v="QMS"/>
    <s v="MSA&amp;SPC"/>
    <n v="3"/>
    <n v="48000"/>
    <n v="0"/>
    <n v="0"/>
    <n v="48000"/>
    <n v="3"/>
    <m/>
    <m/>
    <m/>
    <m/>
    <n v="0"/>
    <n v="3"/>
    <m/>
    <m/>
    <m/>
    <m/>
    <m/>
    <m/>
    <m/>
  </r>
  <r>
    <n v="136"/>
    <x v="2"/>
    <x v="113"/>
    <s v="G"/>
    <x v="1"/>
    <s v="hcd"/>
    <s v="Behavioral Training"/>
    <n v="2"/>
    <n v="67000"/>
    <n v="0"/>
    <n v="0"/>
    <n v="67000"/>
    <n v="2"/>
    <m/>
    <m/>
    <m/>
    <m/>
    <n v="0"/>
    <n v="2"/>
    <m/>
    <m/>
    <m/>
    <m/>
    <m/>
    <m/>
    <m/>
  </r>
  <r>
    <n v="137"/>
    <x v="2"/>
    <x v="114"/>
    <s v="G"/>
    <x v="0"/>
    <s v="QMS"/>
    <s v="IQA IMS"/>
    <n v="3"/>
    <n v="42000"/>
    <n v="0"/>
    <n v="0"/>
    <n v="42000"/>
    <n v="3"/>
    <m/>
    <m/>
    <m/>
    <m/>
    <n v="3"/>
    <m/>
    <m/>
    <m/>
    <m/>
    <m/>
    <m/>
    <m/>
    <m/>
  </r>
  <r>
    <n v="138"/>
    <x v="2"/>
    <x v="115"/>
    <s v="G"/>
    <x v="0"/>
    <s v="QMS"/>
    <s v="APQP,PPAP&amp; G8D"/>
    <n v="4"/>
    <n v="80000"/>
    <n v="0"/>
    <n v="0"/>
    <n v="80000"/>
    <n v="4"/>
    <m/>
    <m/>
    <m/>
    <m/>
    <m/>
    <n v="2"/>
    <n v="2"/>
    <m/>
    <m/>
    <m/>
    <m/>
    <m/>
    <m/>
  </r>
  <r>
    <n v="139"/>
    <x v="2"/>
    <x v="102"/>
    <s v="G"/>
    <x v="0"/>
    <s v="QMS"/>
    <s v="OEE,G8D"/>
    <n v="3"/>
    <n v="45000"/>
    <n v="0"/>
    <n v="0"/>
    <n v="45000"/>
    <n v="3"/>
    <m/>
    <m/>
    <m/>
    <m/>
    <m/>
    <n v="1"/>
    <n v="2"/>
    <m/>
    <m/>
    <m/>
    <m/>
    <m/>
    <m/>
  </r>
  <r>
    <n v="140"/>
    <x v="2"/>
    <x v="116"/>
    <s v="G"/>
    <x v="0"/>
    <s v="QMS"/>
    <s v="7 QC Tools"/>
    <n v="1"/>
    <n v="13000"/>
    <n v="0"/>
    <n v="0"/>
    <n v="13000"/>
    <n v="1"/>
    <m/>
    <m/>
    <m/>
    <m/>
    <n v="1"/>
    <m/>
    <m/>
    <m/>
    <m/>
    <m/>
    <m/>
    <m/>
    <m/>
  </r>
  <r>
    <n v="141"/>
    <x v="2"/>
    <x v="95"/>
    <s v="G"/>
    <x v="0"/>
    <s v="QMS"/>
    <s v="MSA"/>
    <n v="2"/>
    <n v="30000"/>
    <n v="0"/>
    <n v="0"/>
    <n v="30000"/>
    <n v="2"/>
    <m/>
    <m/>
    <m/>
    <m/>
    <m/>
    <m/>
    <n v="2"/>
    <m/>
    <m/>
    <m/>
    <m/>
    <m/>
    <m/>
  </r>
  <r>
    <n v="142"/>
    <x v="2"/>
    <x v="117"/>
    <s v="G"/>
    <x v="0"/>
    <s v="QMS"/>
    <s v="QMS-SPC"/>
    <n v="2"/>
    <n v="26000"/>
    <n v="0"/>
    <n v="0"/>
    <n v="26000"/>
    <n v="2"/>
    <m/>
    <m/>
    <m/>
    <m/>
    <n v="2"/>
    <m/>
    <m/>
    <m/>
    <m/>
    <m/>
    <m/>
    <m/>
    <m/>
  </r>
  <r>
    <n v="143"/>
    <x v="2"/>
    <x v="118"/>
    <s v="G"/>
    <x v="0"/>
    <s v="QMS"/>
    <s v="QMS-Quality Circle"/>
    <n v="1"/>
    <n v="13000"/>
    <n v="0"/>
    <n v="0"/>
    <n v="13000"/>
    <n v="1"/>
    <m/>
    <m/>
    <m/>
    <m/>
    <n v="1"/>
    <m/>
    <m/>
    <m/>
    <m/>
    <m/>
    <m/>
    <m/>
    <m/>
  </r>
  <r>
    <n v="144"/>
    <x v="2"/>
    <x v="119"/>
    <s v="G"/>
    <x v="0"/>
    <s v="QMS"/>
    <s v="7 QC Tools"/>
    <n v="1"/>
    <n v="15000"/>
    <n v="0"/>
    <n v="0"/>
    <n v="15000"/>
    <n v="1"/>
    <m/>
    <m/>
    <m/>
    <m/>
    <n v="1"/>
    <m/>
    <m/>
    <m/>
    <m/>
    <m/>
    <m/>
    <m/>
    <m/>
  </r>
  <r>
    <n v="145"/>
    <x v="2"/>
    <x v="120"/>
    <s v="G"/>
    <x v="0"/>
    <s v="QMS"/>
    <s v="7 QC Tools,Cost Of Quality"/>
    <n v="2"/>
    <n v="30000"/>
    <n v="0"/>
    <n v="0"/>
    <n v="30000"/>
    <n v="2"/>
    <m/>
    <m/>
    <m/>
    <m/>
    <m/>
    <n v="2"/>
    <m/>
    <m/>
    <m/>
    <m/>
    <m/>
    <m/>
    <m/>
  </r>
  <r>
    <n v="146"/>
    <x v="2"/>
    <x v="121"/>
    <s v="G"/>
    <x v="0"/>
    <s v="QMS"/>
    <s v="IQA ISO/TS 16949"/>
    <n v="3"/>
    <n v="42000"/>
    <n v="0"/>
    <n v="0"/>
    <n v="42000"/>
    <n v="3"/>
    <m/>
    <m/>
    <m/>
    <m/>
    <m/>
    <n v="3"/>
    <m/>
    <m/>
    <m/>
    <m/>
    <m/>
    <m/>
    <m/>
  </r>
  <r>
    <n v="147"/>
    <x v="2"/>
    <x v="122"/>
    <s v="G"/>
    <x v="0"/>
    <s v="QMS"/>
    <s v="IQA EHS"/>
    <n v="3"/>
    <n v="51000"/>
    <n v="0"/>
    <n v="0"/>
    <n v="51000"/>
    <n v="3"/>
    <m/>
    <m/>
    <m/>
    <m/>
    <m/>
    <m/>
    <n v="3"/>
    <m/>
    <m/>
    <m/>
    <m/>
    <m/>
    <m/>
  </r>
  <r>
    <n v="148"/>
    <x v="2"/>
    <x v="123"/>
    <s v="G"/>
    <x v="0"/>
    <s v="QMS"/>
    <s v="IQA EHS"/>
    <n v="3"/>
    <n v="51000"/>
    <n v="0"/>
    <n v="0"/>
    <n v="51000"/>
    <n v="3"/>
    <m/>
    <m/>
    <m/>
    <m/>
    <m/>
    <n v="3"/>
    <m/>
    <m/>
    <m/>
    <m/>
    <m/>
    <m/>
    <m/>
  </r>
  <r>
    <n v="149"/>
    <x v="2"/>
    <x v="113"/>
    <s v="G"/>
    <x v="0"/>
    <s v="QMS"/>
    <s v="PFMEA"/>
    <n v="2"/>
    <n v="34000"/>
    <n v="0"/>
    <n v="0"/>
    <n v="34000"/>
    <n v="2"/>
    <m/>
    <m/>
    <m/>
    <m/>
    <m/>
    <n v="2"/>
    <m/>
    <m/>
    <m/>
    <m/>
    <m/>
    <m/>
    <m/>
  </r>
  <r>
    <n v="150"/>
    <x v="2"/>
    <x v="124"/>
    <s v="G"/>
    <x v="0"/>
    <s v="QMS"/>
    <s v="Root Cause Analysis"/>
    <n v="2"/>
    <n v="45000"/>
    <n v="0"/>
    <n v="0"/>
    <n v="45000"/>
    <n v="2"/>
    <m/>
    <m/>
    <m/>
    <m/>
    <m/>
    <n v="2"/>
    <m/>
    <m/>
    <m/>
    <m/>
    <m/>
    <m/>
    <m/>
  </r>
  <r>
    <n v="151"/>
    <x v="2"/>
    <x v="120"/>
    <s v="G"/>
    <x v="0"/>
    <s v="QMS"/>
    <s v="Kaizen&amp;Poka yoke,TPM,Vendor System Audit"/>
    <n v="4"/>
    <n v="65000"/>
    <n v="0"/>
    <n v="0"/>
    <n v="65000"/>
    <n v="4"/>
    <m/>
    <m/>
    <m/>
    <m/>
    <m/>
    <m/>
    <n v="4"/>
    <m/>
    <m/>
    <m/>
    <m/>
    <m/>
    <m/>
  </r>
  <r>
    <n v="152"/>
    <x v="2"/>
    <x v="125"/>
    <s v="G"/>
    <x v="0"/>
    <s v="QMS"/>
    <s v="APQP PPAP"/>
    <n v="2"/>
    <n v="26500"/>
    <n v="0"/>
    <n v="0"/>
    <n v="26500"/>
    <n v="2"/>
    <m/>
    <m/>
    <m/>
    <m/>
    <m/>
    <m/>
    <n v="2"/>
    <m/>
    <m/>
    <m/>
    <m/>
    <m/>
    <m/>
  </r>
  <r>
    <n v="153"/>
    <x v="2"/>
    <x v="121"/>
    <s v="G"/>
    <x v="0"/>
    <s v="QMS"/>
    <s v="PFMEA;APQP PPAP"/>
    <n v="4"/>
    <n v="60000"/>
    <n v="0"/>
    <n v="0"/>
    <n v="60000"/>
    <n v="4"/>
    <m/>
    <m/>
    <m/>
    <m/>
    <m/>
    <m/>
    <n v="2"/>
    <n v="2"/>
    <m/>
    <m/>
    <m/>
    <m/>
    <m/>
  </r>
  <r>
    <n v="154"/>
    <x v="2"/>
    <x v="126"/>
    <s v="G"/>
    <x v="0"/>
    <s v="QMS"/>
    <s v="APQP PPAP,IQA TS,DOE"/>
    <n v="6"/>
    <n v="110000"/>
    <n v="0"/>
    <n v="0"/>
    <n v="110000"/>
    <n v="6"/>
    <m/>
    <m/>
    <m/>
    <m/>
    <m/>
    <m/>
    <n v="2"/>
    <n v="2"/>
    <n v="2"/>
    <m/>
    <m/>
    <m/>
    <m/>
  </r>
  <r>
    <n v="155"/>
    <x v="2"/>
    <x v="126"/>
    <s v="G"/>
    <x v="0"/>
    <s v="QMS"/>
    <s v="TPM,GD&amp;T"/>
    <n v="4"/>
    <n v="91000"/>
    <n v="0"/>
    <n v="0"/>
    <n v="91000"/>
    <n v="4"/>
    <m/>
    <m/>
    <m/>
    <m/>
    <m/>
    <m/>
    <m/>
    <m/>
    <m/>
    <n v="2"/>
    <n v="2"/>
    <m/>
    <m/>
  </r>
  <r>
    <n v="156"/>
    <x v="2"/>
    <x v="89"/>
    <s v="G"/>
    <x v="0"/>
    <s v="QMS"/>
    <s v="IMDS"/>
    <n v="1"/>
    <n v="23500"/>
    <n v="0"/>
    <n v="0"/>
    <n v="23500"/>
    <n v="1"/>
    <m/>
    <m/>
    <m/>
    <m/>
    <m/>
    <m/>
    <m/>
    <n v="1"/>
    <m/>
    <m/>
    <m/>
    <m/>
    <m/>
  </r>
  <r>
    <n v="157"/>
    <x v="2"/>
    <x v="127"/>
    <s v="G"/>
    <x v="0"/>
    <s v="QMS"/>
    <s v="Soft Skill"/>
    <n v="20"/>
    <n v="3000000"/>
    <n v="0"/>
    <n v="0"/>
    <n v="3000000"/>
    <n v="20"/>
    <m/>
    <m/>
    <m/>
    <m/>
    <m/>
    <m/>
    <m/>
    <n v="4"/>
    <n v="6"/>
    <n v="6"/>
    <n v="4"/>
    <m/>
    <m/>
  </r>
  <r>
    <n v="158"/>
    <x v="2"/>
    <x v="119"/>
    <s v="G"/>
    <x v="0"/>
    <s v="QMS"/>
    <s v="Supply Chain"/>
    <n v="2"/>
    <n v="50000"/>
    <n v="0"/>
    <n v="0"/>
    <n v="50000"/>
    <n v="2"/>
    <m/>
    <m/>
    <m/>
    <m/>
    <m/>
    <m/>
    <m/>
    <n v="2"/>
    <m/>
    <m/>
    <m/>
    <m/>
    <m/>
  </r>
  <r>
    <n v="159"/>
    <x v="2"/>
    <x v="123"/>
    <s v="G"/>
    <x v="0"/>
    <s v="QMS"/>
    <s v="IQA ISO/TS 16949"/>
    <n v="3"/>
    <n v="51000"/>
    <n v="0"/>
    <n v="0"/>
    <n v="51000"/>
    <n v="3"/>
    <m/>
    <m/>
    <m/>
    <m/>
    <m/>
    <m/>
    <m/>
    <n v="3"/>
    <m/>
    <m/>
    <m/>
    <m/>
    <m/>
  </r>
  <r>
    <n v="160"/>
    <x v="2"/>
    <x v="105"/>
    <s v="G"/>
    <x v="0"/>
    <s v="QMS"/>
    <s v="IQA EHS"/>
    <n v="3"/>
    <n v="45000"/>
    <n v="0"/>
    <n v="0"/>
    <n v="45000"/>
    <n v="3"/>
    <m/>
    <m/>
    <m/>
    <m/>
    <m/>
    <m/>
    <m/>
    <n v="3"/>
    <m/>
    <m/>
    <m/>
    <m/>
    <m/>
  </r>
  <r>
    <n v="161"/>
    <x v="2"/>
    <x v="128"/>
    <s v="G"/>
    <x v="0"/>
    <s v="QMS"/>
    <s v="DOE"/>
    <n v="2"/>
    <n v="30000"/>
    <n v="0"/>
    <n v="0"/>
    <n v="30000"/>
    <n v="2"/>
    <m/>
    <m/>
    <m/>
    <m/>
    <m/>
    <m/>
    <n v="2"/>
    <m/>
    <m/>
    <m/>
    <m/>
    <m/>
    <m/>
  </r>
  <r>
    <n v="162"/>
    <x v="2"/>
    <x v="129"/>
    <s v="G"/>
    <x v="0"/>
    <s v="QMS"/>
    <s v="SPC"/>
    <n v="2"/>
    <n v="26000"/>
    <n v="0"/>
    <n v="0"/>
    <n v="26000"/>
    <n v="2"/>
    <m/>
    <m/>
    <m/>
    <m/>
    <m/>
    <m/>
    <m/>
    <n v="2"/>
    <m/>
    <m/>
    <m/>
    <m/>
    <m/>
  </r>
  <r>
    <n v="163"/>
    <x v="2"/>
    <x v="108"/>
    <s v="G"/>
    <x v="0"/>
    <s v="QMS"/>
    <s v="SPC &amp; MSA"/>
    <n v="4"/>
    <n v="56000"/>
    <n v="0"/>
    <n v="0"/>
    <n v="56000"/>
    <n v="4"/>
    <m/>
    <m/>
    <m/>
    <m/>
    <m/>
    <m/>
    <m/>
    <m/>
    <n v="2"/>
    <n v="2"/>
    <m/>
    <m/>
    <m/>
  </r>
  <r>
    <n v="164"/>
    <x v="2"/>
    <x v="130"/>
    <s v="G"/>
    <x v="0"/>
    <s v="QMS"/>
    <s v="IQA ISO/TS 16949"/>
    <n v="3"/>
    <n v="51000"/>
    <n v="0"/>
    <n v="0"/>
    <n v="51000"/>
    <n v="3"/>
    <m/>
    <m/>
    <m/>
    <m/>
    <m/>
    <m/>
    <m/>
    <m/>
    <m/>
    <n v="3"/>
    <m/>
    <m/>
    <m/>
  </r>
  <r>
    <n v="165"/>
    <x v="2"/>
    <x v="131"/>
    <s v="G"/>
    <x v="1"/>
    <s v="hcd"/>
    <s v="Supervisor Development Program(Behavioral)"/>
    <n v="5"/>
    <n v="85000"/>
    <n v="0"/>
    <n v="0"/>
    <n v="85000"/>
    <n v="5"/>
    <m/>
    <m/>
    <m/>
    <m/>
    <n v="0"/>
    <n v="3"/>
    <n v="2"/>
    <m/>
    <m/>
    <m/>
    <m/>
    <m/>
    <m/>
  </r>
  <r>
    <n v="166"/>
    <x v="2"/>
    <x v="131"/>
    <s v="G"/>
    <x v="1"/>
    <s v="hcd"/>
    <s v="Train the Trainer(Behavioral)"/>
    <n v="2"/>
    <n v="50000"/>
    <n v="0"/>
    <n v="0"/>
    <n v="50000"/>
    <n v="2"/>
    <m/>
    <m/>
    <m/>
    <m/>
    <m/>
    <n v="2"/>
    <m/>
    <m/>
    <m/>
    <m/>
    <m/>
    <m/>
    <m/>
  </r>
  <r>
    <n v="167"/>
    <x v="2"/>
    <x v="132"/>
    <s v="G"/>
    <x v="1"/>
    <s v="hcd"/>
    <s v="Leadership Skills"/>
    <n v="2"/>
    <n v="45000"/>
    <n v="0"/>
    <n v="0"/>
    <n v="45000"/>
    <n v="2"/>
    <m/>
    <m/>
    <m/>
    <m/>
    <m/>
    <m/>
    <n v="2"/>
    <m/>
    <m/>
    <m/>
    <m/>
    <m/>
    <m/>
  </r>
  <r>
    <n v="168"/>
    <x v="2"/>
    <x v="133"/>
    <s v="G"/>
    <x v="1"/>
    <s v="hcd"/>
    <s v="Soft Skill"/>
    <n v="4"/>
    <n v="90000"/>
    <n v="0"/>
    <m/>
    <n v="90000"/>
    <n v="4"/>
    <m/>
    <m/>
    <m/>
    <m/>
    <m/>
    <n v="2"/>
    <n v="2"/>
    <m/>
    <m/>
    <m/>
    <m/>
    <m/>
    <m/>
  </r>
  <r>
    <n v="169"/>
    <x v="2"/>
    <x v="14"/>
    <s v="G"/>
    <x v="1"/>
    <s v="LSS"/>
    <s v="QMS"/>
    <n v="5"/>
    <n v="125000"/>
    <n v="0"/>
    <n v="0"/>
    <n v="125000"/>
    <n v="5"/>
    <m/>
    <n v="5"/>
    <m/>
    <m/>
    <m/>
    <m/>
    <m/>
    <m/>
    <m/>
    <m/>
    <m/>
    <m/>
    <m/>
  </r>
  <r>
    <n v="170"/>
    <x v="2"/>
    <x v="134"/>
    <s v="G"/>
    <x v="0"/>
    <s v="QMS"/>
    <s v="Ford Q1 Audit"/>
    <n v="2"/>
    <n v="36000"/>
    <n v="0"/>
    <n v="0"/>
    <n v="36000"/>
    <n v="2"/>
    <m/>
    <m/>
    <m/>
    <m/>
    <m/>
    <m/>
    <n v="2"/>
    <m/>
    <m/>
    <m/>
    <m/>
    <m/>
    <m/>
  </r>
  <r>
    <n v="171"/>
    <x v="2"/>
    <x v="135"/>
    <s v="G"/>
    <x v="1"/>
    <s v="hcd"/>
    <s v="Presentation Skills"/>
    <n v="2"/>
    <n v="48000"/>
    <n v="0"/>
    <n v="0"/>
    <n v="48000"/>
    <n v="2"/>
    <m/>
    <m/>
    <m/>
    <m/>
    <m/>
    <m/>
    <m/>
    <m/>
    <n v="2"/>
    <m/>
    <m/>
    <m/>
    <m/>
  </r>
  <r>
    <n v="172"/>
    <x v="2"/>
    <x v="129"/>
    <s v="G"/>
    <x v="0"/>
    <s v="QMS"/>
    <s v="Quality Circle,G8D,7QC"/>
    <n v="9"/>
    <n v="119250"/>
    <n v="0"/>
    <n v="0"/>
    <n v="119250"/>
    <n v="9"/>
    <m/>
    <m/>
    <m/>
    <m/>
    <m/>
    <m/>
    <n v="2"/>
    <n v="4"/>
    <n v="3"/>
    <m/>
    <m/>
    <m/>
    <m/>
  </r>
  <r>
    <n v="173"/>
    <x v="2"/>
    <x v="101"/>
    <s v="G"/>
    <x v="0"/>
    <s v="QMS"/>
    <s v="G8D,APQP PPAP"/>
    <n v="4"/>
    <n v="74000"/>
    <n v="0"/>
    <n v="0"/>
    <n v="74000"/>
    <n v="4"/>
    <m/>
    <m/>
    <m/>
    <m/>
    <m/>
    <m/>
    <m/>
    <m/>
    <n v="2"/>
    <n v="2"/>
    <m/>
    <m/>
    <m/>
  </r>
  <r>
    <n v="174"/>
    <x v="2"/>
    <x v="136"/>
    <s v="G"/>
    <x v="0"/>
    <s v="QMS"/>
    <s v="Awareness ISO/TS,SPC&amp;MSA"/>
    <n v="4"/>
    <n v="50000"/>
    <n v="0"/>
    <n v="0"/>
    <n v="50000"/>
    <n v="4"/>
    <m/>
    <m/>
    <m/>
    <m/>
    <m/>
    <m/>
    <m/>
    <n v="2"/>
    <n v="2"/>
    <m/>
    <m/>
    <m/>
    <m/>
  </r>
  <r>
    <n v="175"/>
    <x v="2"/>
    <x v="137"/>
    <s v="G"/>
    <x v="0"/>
    <s v="QMS"/>
    <s v="SPC MSA,GD&amp;T"/>
    <n v="13"/>
    <n v="235000"/>
    <n v="0"/>
    <n v="0"/>
    <n v="235000"/>
    <n v="13"/>
    <m/>
    <m/>
    <m/>
    <m/>
    <m/>
    <m/>
    <m/>
    <m/>
    <m/>
    <n v="4"/>
    <n v="4"/>
    <n v="5"/>
    <m/>
  </r>
  <r>
    <n v="176"/>
    <x v="2"/>
    <x v="117"/>
    <s v="G"/>
    <x v="0"/>
    <s v="QMS"/>
    <s v="SPC"/>
    <n v="2"/>
    <n v="30000"/>
    <n v="0"/>
    <n v="0"/>
    <n v="30000"/>
    <n v="2"/>
    <m/>
    <m/>
    <m/>
    <m/>
    <m/>
    <m/>
    <m/>
    <m/>
    <n v="2"/>
    <n v="0"/>
    <m/>
    <m/>
    <m/>
  </r>
  <r>
    <n v="177"/>
    <x v="2"/>
    <x v="138"/>
    <s v="G"/>
    <x v="0"/>
    <s v="QMS"/>
    <s v="RCA"/>
    <n v="2"/>
    <n v="45000"/>
    <n v="0"/>
    <n v="0"/>
    <n v="45000"/>
    <n v="2"/>
    <m/>
    <m/>
    <m/>
    <m/>
    <m/>
    <m/>
    <m/>
    <m/>
    <m/>
    <n v="2"/>
    <m/>
    <m/>
    <m/>
  </r>
  <r>
    <n v="178"/>
    <x v="2"/>
    <x v="139"/>
    <s v="G"/>
    <x v="0"/>
    <s v="QMS"/>
    <s v="IQA ISO/TS,IQA EHS,IQA ISO/TS"/>
    <n v="6"/>
    <n v="90000"/>
    <n v="0"/>
    <n v="0"/>
    <n v="90000"/>
    <n v="6"/>
    <m/>
    <m/>
    <m/>
    <m/>
    <m/>
    <m/>
    <m/>
    <m/>
    <n v="2"/>
    <n v="2"/>
    <n v="2"/>
    <m/>
    <m/>
  </r>
  <r>
    <n v="179"/>
    <x v="2"/>
    <x v="140"/>
    <s v="G"/>
    <x v="0"/>
    <s v="QMS"/>
    <s v="PFMEA"/>
    <n v="1"/>
    <n v="16500"/>
    <n v="0"/>
    <n v="0"/>
    <n v="16500"/>
    <n v="1"/>
    <m/>
    <m/>
    <m/>
    <m/>
    <m/>
    <m/>
    <m/>
    <m/>
    <m/>
    <n v="1"/>
    <m/>
    <m/>
    <m/>
  </r>
  <r>
    <n v="180"/>
    <x v="2"/>
    <x v="141"/>
    <s v="G"/>
    <x v="0"/>
    <s v="QMS"/>
    <s v="7 QC Tools"/>
    <n v="1"/>
    <n v="15000"/>
    <n v="0"/>
    <n v="0"/>
    <n v="15000"/>
    <n v="1"/>
    <m/>
    <m/>
    <m/>
    <m/>
    <m/>
    <m/>
    <m/>
    <m/>
    <n v="1"/>
    <m/>
    <m/>
    <m/>
    <m/>
  </r>
  <r>
    <n v="181"/>
    <x v="2"/>
    <x v="142"/>
    <s v="G"/>
    <x v="0"/>
    <s v="QMS"/>
    <s v="Overview+7 QC+12 steps"/>
    <n v="4"/>
    <n v="53000"/>
    <n v="1"/>
    <n v="13250"/>
    <n v="39750"/>
    <n v="3"/>
    <m/>
    <m/>
    <m/>
    <m/>
    <m/>
    <m/>
    <m/>
    <m/>
    <n v="1"/>
    <n v="1"/>
    <n v="1"/>
    <m/>
    <m/>
  </r>
  <r>
    <n v="182"/>
    <x v="3"/>
    <x v="143"/>
    <s v="G"/>
    <x v="0"/>
    <s v="QMS"/>
    <s v="SIX SIGMA YELLOW BELT"/>
    <n v="30"/>
    <n v="600000"/>
    <n v="9"/>
    <n v="120000"/>
    <n v="420000"/>
    <n v="21"/>
    <m/>
    <m/>
    <m/>
    <n v="3"/>
    <n v="3"/>
    <n v="3"/>
    <n v="3"/>
    <m/>
    <m/>
    <n v="6"/>
    <m/>
    <n v="3"/>
    <m/>
  </r>
  <r>
    <n v="183"/>
    <x v="3"/>
    <x v="144"/>
    <s v="G"/>
    <x v="0"/>
    <s v="QMS"/>
    <s v="Core tools"/>
    <n v="8"/>
    <n v="156000"/>
    <n v="4"/>
    <n v="76000"/>
    <n v="80000"/>
    <n v="4"/>
    <m/>
    <m/>
    <m/>
    <m/>
    <m/>
    <m/>
    <m/>
    <m/>
    <m/>
    <m/>
    <n v="2"/>
    <n v="2"/>
    <m/>
  </r>
  <r>
    <n v="184"/>
    <x v="3"/>
    <x v="145"/>
    <s v="G"/>
    <x v="0"/>
    <s v="QMS"/>
    <s v="ISO/TS implementation"/>
    <n v="72"/>
    <n v="1152000"/>
    <n v="2"/>
    <n v="36000"/>
    <n v="1116000"/>
    <n v="70"/>
    <m/>
    <m/>
    <m/>
    <m/>
    <n v="2"/>
    <n v="2"/>
    <n v="8"/>
    <n v="7"/>
    <n v="3"/>
    <n v="8"/>
    <n v="10"/>
    <n v="11"/>
    <n v="13"/>
  </r>
  <r>
    <n v="185"/>
    <x v="3"/>
    <x v="146"/>
    <s v="G"/>
    <x v="0"/>
    <s v="QMS"/>
    <s v="EPS"/>
    <n v="7"/>
    <n v="140000"/>
    <n v="0"/>
    <m/>
    <m/>
    <n v="7"/>
    <m/>
    <m/>
    <m/>
    <m/>
    <m/>
    <m/>
    <m/>
    <m/>
    <m/>
    <m/>
    <m/>
    <n v="5"/>
    <n v="2"/>
  </r>
  <r>
    <n v="186"/>
    <x v="3"/>
    <x v="147"/>
    <s v="G"/>
    <x v="0"/>
    <s v="QMS"/>
    <s v="Core Tools"/>
    <n v="3"/>
    <n v="60000"/>
    <m/>
    <m/>
    <m/>
    <n v="3"/>
    <m/>
    <m/>
    <m/>
    <m/>
    <m/>
    <m/>
    <m/>
    <m/>
    <m/>
    <n v="3"/>
    <m/>
    <m/>
    <m/>
  </r>
  <r>
    <n v="187"/>
    <x v="3"/>
    <x v="148"/>
    <s v="G"/>
    <x v="0"/>
    <m/>
    <s v="IQA/TS"/>
    <n v="3"/>
    <n v="60000"/>
    <m/>
    <m/>
    <m/>
    <n v="3"/>
    <m/>
    <m/>
    <m/>
    <m/>
    <m/>
    <m/>
    <n v="3"/>
    <m/>
    <m/>
    <m/>
    <m/>
    <m/>
    <m/>
  </r>
  <r>
    <n v="188"/>
    <x v="4"/>
    <x v="149"/>
    <s v="G"/>
    <x v="0"/>
    <s v="LSS"/>
    <s v="LSS Implementation"/>
    <n v="100"/>
    <n v="2500000"/>
    <n v="8"/>
    <n v="200000"/>
    <n v="2300000"/>
    <n v="92"/>
    <n v="120000"/>
    <n v="8"/>
    <n v="16"/>
    <n v="10"/>
    <n v="10"/>
    <n v="14"/>
    <n v="13"/>
    <n v="4"/>
    <n v="6"/>
    <n v="5"/>
    <m/>
    <m/>
    <m/>
  </r>
  <r>
    <n v="189"/>
    <x v="4"/>
    <x v="150"/>
    <s v="G"/>
    <x v="0"/>
    <s v="QMS"/>
    <s v="SIT"/>
    <n v="35"/>
    <n v="700000"/>
    <n v="19"/>
    <n v="70000"/>
    <n v="630000"/>
    <n v="16"/>
    <n v="15000"/>
    <m/>
    <n v="4"/>
    <n v="7"/>
    <n v="2"/>
    <n v="1"/>
    <n v="2"/>
    <m/>
    <m/>
    <m/>
    <m/>
    <m/>
    <m/>
  </r>
  <r>
    <n v="190"/>
    <x v="4"/>
    <x v="151"/>
    <s v="G"/>
    <x v="0"/>
    <s v="QMS"/>
    <s v="SIT"/>
    <n v="35"/>
    <n v="700000"/>
    <n v="19"/>
    <n v="244999.99999999997"/>
    <n v="455000"/>
    <n v="16"/>
    <n v="15000"/>
    <n v="2"/>
    <n v="2"/>
    <n v="6"/>
    <n v="6"/>
    <m/>
    <m/>
    <m/>
    <m/>
    <m/>
    <m/>
    <m/>
    <m/>
  </r>
  <r>
    <n v="191"/>
    <x v="4"/>
    <x v="56"/>
    <s v="G"/>
    <x v="0"/>
    <s v="QMS"/>
    <s v="SIT"/>
    <n v="35"/>
    <n v="700000"/>
    <n v="28"/>
    <n v="70000"/>
    <n v="630000"/>
    <n v="7"/>
    <n v="15000"/>
    <n v="1"/>
    <n v="5"/>
    <n v="1"/>
    <m/>
    <m/>
    <m/>
    <m/>
    <m/>
    <m/>
    <m/>
    <m/>
    <m/>
  </r>
  <r>
    <n v="192"/>
    <x v="4"/>
    <x v="152"/>
    <s v="G"/>
    <x v="0"/>
    <s v="QMS"/>
    <s v="SIT"/>
    <n v="35"/>
    <n v="700000"/>
    <n v="17"/>
    <n v="70000"/>
    <n v="630000"/>
    <n v="18"/>
    <n v="15000"/>
    <n v="5"/>
    <n v="3"/>
    <n v="7"/>
    <n v="0"/>
    <n v="1"/>
    <m/>
    <m/>
    <m/>
    <m/>
    <m/>
    <m/>
    <m/>
  </r>
  <r>
    <n v="193"/>
    <x v="4"/>
    <x v="153"/>
    <s v="G"/>
    <x v="0"/>
    <s v="QMS"/>
    <s v="SIT"/>
    <n v="35"/>
    <n v="700000"/>
    <n v="13"/>
    <n v="70000"/>
    <n v="630000"/>
    <n v="22"/>
    <n v="15000"/>
    <m/>
    <n v="2"/>
    <n v="7"/>
    <n v="7"/>
    <n v="6"/>
    <m/>
    <m/>
    <m/>
    <m/>
    <m/>
    <m/>
    <m/>
  </r>
  <r>
    <n v="194"/>
    <x v="4"/>
    <x v="154"/>
    <s v="G"/>
    <x v="0"/>
    <s v="QMS"/>
    <s v="SIT"/>
    <n v="35"/>
    <n v="700000"/>
    <n v="23"/>
    <n v="70000"/>
    <n v="630000"/>
    <n v="12"/>
    <n v="15000"/>
    <n v="4"/>
    <n v="3"/>
    <n v="6"/>
    <n v="8"/>
    <n v="2"/>
    <n v="2"/>
    <m/>
    <m/>
    <m/>
    <m/>
    <m/>
    <m/>
  </r>
  <r>
    <n v="195"/>
    <x v="4"/>
    <x v="155"/>
    <s v="G"/>
    <x v="0"/>
    <s v="QMS"/>
    <s v="SIT"/>
    <n v="35"/>
    <n v="700000"/>
    <n v="21"/>
    <n v="70000"/>
    <n v="630000"/>
    <n v="14"/>
    <n v="15000"/>
    <m/>
    <n v="5"/>
    <n v="7"/>
    <n v="0"/>
    <n v="0"/>
    <n v="0"/>
    <n v="0"/>
    <m/>
    <m/>
    <m/>
    <m/>
    <m/>
  </r>
  <r>
    <n v="196"/>
    <x v="4"/>
    <x v="156"/>
    <s v="G"/>
    <x v="0"/>
    <s v="QMS"/>
    <s v="SIT"/>
    <n v="35"/>
    <n v="700000"/>
    <n v="22"/>
    <n v="244999.99999999997"/>
    <n v="455000"/>
    <n v="13"/>
    <n v="15000"/>
    <n v="3"/>
    <n v="2"/>
    <n v="4"/>
    <n v="0"/>
    <m/>
    <m/>
    <m/>
    <m/>
    <m/>
    <m/>
    <m/>
    <m/>
  </r>
  <r>
    <n v="197"/>
    <x v="4"/>
    <x v="157"/>
    <s v="G"/>
    <x v="0"/>
    <s v="QMS"/>
    <s v="SIT"/>
    <n v="35"/>
    <n v="700000"/>
    <n v="8"/>
    <n v="244999.99999999997"/>
    <n v="455000"/>
    <n v="27"/>
    <n v="15000"/>
    <m/>
    <n v="0"/>
    <n v="0"/>
    <n v="0"/>
    <m/>
    <m/>
    <m/>
    <m/>
    <m/>
    <m/>
    <m/>
    <m/>
  </r>
  <r>
    <n v="198"/>
    <x v="4"/>
    <x v="158"/>
    <s v="G"/>
    <x v="0"/>
    <s v="QMS"/>
    <s v="SIT"/>
    <n v="35"/>
    <n v="700000"/>
    <n v="14"/>
    <n v="70000"/>
    <n v="630000"/>
    <n v="21"/>
    <n v="15000"/>
    <n v="4"/>
    <n v="0"/>
    <n v="2"/>
    <n v="0"/>
    <m/>
    <m/>
    <m/>
    <m/>
    <m/>
    <m/>
    <m/>
    <m/>
  </r>
  <r>
    <n v="199"/>
    <x v="4"/>
    <x v="159"/>
    <s v="G"/>
    <x v="0"/>
    <s v="QMS"/>
    <s v="SIT"/>
    <n v="35"/>
    <n v="700000"/>
    <n v="11"/>
    <n v="70000"/>
    <n v="630000"/>
    <n v="24"/>
    <n v="15000"/>
    <n v="3"/>
    <n v="1"/>
    <n v="3"/>
    <n v="0"/>
    <m/>
    <m/>
    <m/>
    <m/>
    <m/>
    <m/>
    <m/>
    <m/>
  </r>
  <r>
    <n v="200"/>
    <x v="4"/>
    <x v="160"/>
    <s v="G"/>
    <x v="0"/>
    <s v="QMS"/>
    <s v="SIT"/>
    <n v="35"/>
    <n v="700000"/>
    <n v="20"/>
    <n v="70000"/>
    <n v="630000"/>
    <n v="15"/>
    <n v="15000"/>
    <n v="2"/>
    <n v="1"/>
    <n v="2"/>
    <n v="0"/>
    <m/>
    <m/>
    <m/>
    <m/>
    <m/>
    <m/>
    <m/>
    <m/>
  </r>
  <r>
    <n v="201"/>
    <x v="4"/>
    <x v="161"/>
    <s v="G"/>
    <x v="0"/>
    <s v="QMS"/>
    <s v="SIT"/>
    <n v="35"/>
    <n v="700000"/>
    <n v="16"/>
    <n v="70000"/>
    <n v="630000"/>
    <n v="19"/>
    <n v="15000"/>
    <n v="2"/>
    <n v="4"/>
    <n v="9"/>
    <n v="2"/>
    <m/>
    <m/>
    <m/>
    <m/>
    <m/>
    <m/>
    <m/>
    <m/>
  </r>
  <r>
    <n v="202"/>
    <x v="4"/>
    <x v="162"/>
    <s v="G"/>
    <x v="0"/>
    <s v="QMS"/>
    <s v="SIT"/>
    <n v="35"/>
    <n v="700000"/>
    <n v="0"/>
    <n v="0"/>
    <n v="700000"/>
    <n v="35"/>
    <n v="15000"/>
    <m/>
    <n v="1"/>
    <n v="4"/>
    <n v="6"/>
    <n v="4"/>
    <n v="20"/>
    <m/>
    <m/>
    <m/>
    <m/>
    <m/>
    <m/>
  </r>
  <r>
    <n v="203"/>
    <x v="4"/>
    <x v="163"/>
    <s v="G"/>
    <x v="0"/>
    <s v="QMS"/>
    <s v="Mfg. Excellence"/>
    <n v="104"/>
    <n v="1716000"/>
    <n v="6"/>
    <n v="192000"/>
    <n v="1524000"/>
    <n v="98"/>
    <n v="10000"/>
    <n v="10"/>
    <n v="7"/>
    <m/>
    <n v="5"/>
    <n v="2"/>
    <n v="4"/>
    <n v="15"/>
    <n v="15"/>
    <n v="15"/>
    <n v="15"/>
    <n v="10"/>
    <m/>
  </r>
  <r>
    <n v="204"/>
    <x v="4"/>
    <x v="164"/>
    <s v="G"/>
    <x v="0"/>
    <s v="QMS"/>
    <m/>
    <m/>
    <m/>
    <m/>
    <m/>
    <n v="80000"/>
    <n v="4"/>
    <m/>
    <m/>
    <m/>
    <m/>
    <m/>
    <n v="4"/>
    <m/>
    <m/>
    <m/>
    <m/>
    <m/>
    <m/>
    <m/>
  </r>
  <r>
    <n v="205"/>
    <x v="4"/>
    <x v="165"/>
    <s v="G"/>
    <x v="0"/>
    <s v="QMS"/>
    <s v="SPC MSA Vietnam"/>
    <n v="4"/>
    <n v="212400"/>
    <m/>
    <m/>
    <n v="212400"/>
    <n v="4"/>
    <m/>
    <m/>
    <m/>
    <m/>
    <n v="4"/>
    <m/>
    <m/>
    <m/>
    <m/>
    <m/>
    <m/>
    <m/>
    <m/>
  </r>
  <r>
    <n v="206"/>
    <x v="4"/>
    <x v="166"/>
    <s v="G"/>
    <x v="0"/>
    <s v="QMS"/>
    <s v="StrategY"/>
    <n v="70"/>
    <m/>
    <m/>
    <m/>
    <m/>
    <n v="70"/>
    <m/>
    <m/>
    <m/>
    <m/>
    <m/>
    <m/>
    <n v="4"/>
    <n v="20"/>
    <n v="2"/>
    <n v="5"/>
    <n v="6"/>
    <n v="15"/>
    <n v="18"/>
  </r>
  <r>
    <n v="207"/>
    <x v="4"/>
    <x v="166"/>
    <s v="G"/>
    <x v="1"/>
    <s v="Strat"/>
    <s v="QMS"/>
    <n v="25"/>
    <m/>
    <m/>
    <m/>
    <m/>
    <n v="25"/>
    <m/>
    <m/>
    <m/>
    <m/>
    <s v=" "/>
    <m/>
    <n v="3"/>
    <n v="4"/>
    <n v="5"/>
    <n v="5"/>
    <n v="4"/>
    <n v="3"/>
    <m/>
  </r>
  <r>
    <n v="208"/>
    <x v="4"/>
    <x v="165"/>
    <s v="G"/>
    <x v="1"/>
    <s v="LSS"/>
    <s v="LSS Training"/>
    <n v="8"/>
    <n v="417600"/>
    <m/>
    <m/>
    <n v="417600"/>
    <n v="8"/>
    <m/>
    <m/>
    <m/>
    <m/>
    <m/>
    <n v="4"/>
    <m/>
    <n v="4"/>
    <m/>
    <m/>
    <m/>
    <m/>
    <m/>
  </r>
  <r>
    <n v="209"/>
    <x v="4"/>
    <x v="165"/>
    <s v="G"/>
    <x v="1"/>
    <s v="LSS"/>
    <s v="LSS Training"/>
    <n v="8"/>
    <n v="613600"/>
    <m/>
    <m/>
    <n v="613600"/>
    <n v="8"/>
    <m/>
    <m/>
    <m/>
    <m/>
    <m/>
    <n v="4"/>
    <m/>
    <n v="4"/>
    <m/>
    <m/>
    <m/>
    <m/>
    <m/>
  </r>
  <r>
    <n v="210"/>
    <x v="4"/>
    <x v="165"/>
    <s v="G"/>
    <x v="1"/>
    <s v="LSS"/>
    <s v="LSS Training"/>
    <n v="8"/>
    <n v="613600"/>
    <m/>
    <m/>
    <n v="613600"/>
    <n v="8"/>
    <m/>
    <m/>
    <m/>
    <m/>
    <m/>
    <n v="4"/>
    <m/>
    <n v="4"/>
    <m/>
    <m/>
    <m/>
    <m/>
    <m/>
  </r>
  <r>
    <n v="211"/>
    <x v="4"/>
    <x v="165"/>
    <s v="G"/>
    <x v="1"/>
    <s v="LSS"/>
    <s v="LSS Training"/>
    <n v="8"/>
    <n v="424800"/>
    <m/>
    <m/>
    <n v="424800"/>
    <n v="8"/>
    <m/>
    <m/>
    <m/>
    <m/>
    <n v="4"/>
    <m/>
    <m/>
    <n v="4"/>
    <m/>
    <m/>
    <m/>
    <m/>
    <m/>
  </r>
  <r>
    <n v="212"/>
    <x v="4"/>
    <x v="165"/>
    <s v="G"/>
    <x v="1"/>
    <s v="QMS"/>
    <s v="QMS"/>
    <n v="4"/>
    <n v="212400"/>
    <m/>
    <m/>
    <n v="212400"/>
    <n v="4"/>
    <m/>
    <m/>
    <m/>
    <m/>
    <m/>
    <n v="4"/>
    <m/>
    <m/>
    <m/>
    <m/>
    <m/>
    <m/>
    <m/>
  </r>
  <r>
    <n v="213"/>
    <x v="4"/>
    <x v="165"/>
    <s v="G"/>
    <x v="1"/>
    <s v="QMS"/>
    <s v="QMS"/>
    <n v="4"/>
    <n v="306800"/>
    <m/>
    <m/>
    <n v="306800"/>
    <n v="4"/>
    <m/>
    <m/>
    <m/>
    <m/>
    <n v="4"/>
    <m/>
    <m/>
    <m/>
    <m/>
    <m/>
    <m/>
    <m/>
    <m/>
  </r>
  <r>
    <n v="214"/>
    <x v="4"/>
    <x v="66"/>
    <s v="G"/>
    <x v="2"/>
    <s v="QMS"/>
    <s v="ISO9001:2008 (ass. consultant)"/>
    <m/>
    <m/>
    <m/>
    <m/>
    <m/>
    <n v="275"/>
    <m/>
    <n v="67"/>
    <n v="76"/>
    <n v="68"/>
    <n v="68"/>
    <n v="70"/>
    <n v="88"/>
    <m/>
    <m/>
    <m/>
    <m/>
    <m/>
    <m/>
  </r>
  <r>
    <n v="215"/>
    <x v="4"/>
    <x v="167"/>
    <s v="G"/>
    <x v="2"/>
    <s v="QMS"/>
    <s v="Mfg. Excellence (AC)"/>
    <n v="141"/>
    <n v="846000"/>
    <n v="35"/>
    <n v="315000"/>
    <n v="531000"/>
    <n v="106"/>
    <n v="5000"/>
    <n v="39"/>
    <n v="37"/>
    <n v="21"/>
    <n v="8"/>
    <n v="20"/>
    <n v="15"/>
    <n v="7"/>
    <m/>
    <m/>
    <m/>
    <m/>
    <m/>
  </r>
  <r>
    <n v="216"/>
    <x v="4"/>
    <x v="166"/>
    <s v="G"/>
    <x v="2"/>
    <s v="Strat"/>
    <s v="Strategicc"/>
    <m/>
    <m/>
    <m/>
    <m/>
    <m/>
    <n v="30"/>
    <m/>
    <m/>
    <m/>
    <m/>
    <m/>
    <m/>
    <n v="12"/>
    <n v="11"/>
    <n v="6"/>
    <n v="0"/>
    <n v="1"/>
    <m/>
    <m/>
  </r>
  <r>
    <n v="217"/>
    <x v="4"/>
    <x v="168"/>
    <s v="G"/>
    <x v="0"/>
    <s v="QMS"/>
    <s v="VDA"/>
    <n v="3"/>
    <n v="60000"/>
    <n v="0"/>
    <n v="0"/>
    <n v="60000"/>
    <n v="3"/>
    <m/>
    <m/>
    <m/>
    <m/>
    <m/>
    <m/>
    <m/>
    <m/>
    <m/>
    <n v="3"/>
    <m/>
    <m/>
    <m/>
  </r>
  <r>
    <n v="218"/>
    <x v="4"/>
    <x v="169"/>
    <s v="G"/>
    <x v="0"/>
    <s v="QMS"/>
    <m/>
    <n v="40"/>
    <n v="560000"/>
    <n v="0"/>
    <n v="0"/>
    <n v="560000"/>
    <n v="40"/>
    <m/>
    <m/>
    <m/>
    <m/>
    <m/>
    <m/>
    <m/>
    <m/>
    <n v="10"/>
    <n v="3"/>
    <n v="12"/>
    <n v="5"/>
    <n v="10"/>
  </r>
  <r>
    <n v="219"/>
    <x v="4"/>
    <x v="169"/>
    <s v="G"/>
    <x v="2"/>
    <s v="QMS"/>
    <m/>
    <n v="30"/>
    <m/>
    <m/>
    <m/>
    <m/>
    <n v="30"/>
    <m/>
    <m/>
    <m/>
    <m/>
    <m/>
    <m/>
    <m/>
    <m/>
    <n v="10"/>
    <n v="10"/>
    <n v="10"/>
    <m/>
    <m/>
  </r>
  <r>
    <n v="220"/>
    <x v="5"/>
    <x v="170"/>
    <s v="G"/>
    <x v="0"/>
    <s v="QMS"/>
    <s v="Core Tools"/>
    <n v="26"/>
    <n v="336000"/>
    <n v="13"/>
    <n v="168000"/>
    <n v="168000"/>
    <n v="13"/>
    <m/>
    <m/>
    <m/>
    <m/>
    <m/>
    <m/>
    <m/>
    <n v="2"/>
    <m/>
    <n v="3"/>
    <n v="2"/>
    <n v="3"/>
    <n v="3"/>
  </r>
  <r>
    <n v="221"/>
    <x v="5"/>
    <x v="171"/>
    <s v="G"/>
    <x v="0"/>
    <s v="QMS"/>
    <s v="IQA TS/APQP "/>
    <n v="8"/>
    <n v="112000"/>
    <n v="4"/>
    <n v="56000"/>
    <n v="56000"/>
    <n v="4"/>
    <m/>
    <m/>
    <m/>
    <m/>
    <m/>
    <m/>
    <m/>
    <m/>
    <n v="2"/>
    <n v="2"/>
    <m/>
    <m/>
    <m/>
  </r>
  <r>
    <n v="222"/>
    <x v="5"/>
    <x v="172"/>
    <s v="G"/>
    <x v="0"/>
    <s v="QMS"/>
    <s v="IA ISO 9001-2008/PFMEA/DFMEA"/>
    <n v="24"/>
    <n v="288000"/>
    <n v="18"/>
    <n v="144000"/>
    <n v="144000"/>
    <n v="6"/>
    <m/>
    <m/>
    <m/>
    <m/>
    <m/>
    <m/>
    <m/>
    <n v="3"/>
    <n v="3"/>
    <m/>
    <m/>
    <m/>
    <m/>
  </r>
  <r>
    <n v="223"/>
    <x v="5"/>
    <x v="173"/>
    <s v="G"/>
    <x v="0"/>
    <s v="QMS"/>
    <s v="FMEA/IQA EMS/Core Tools"/>
    <n v="8"/>
    <n v="100000"/>
    <n v="2"/>
    <n v="22000"/>
    <n v="78000"/>
    <n v="6"/>
    <m/>
    <m/>
    <m/>
    <m/>
    <m/>
    <m/>
    <m/>
    <n v="3"/>
    <n v="3"/>
    <m/>
    <m/>
    <m/>
    <m/>
  </r>
  <r>
    <n v="224"/>
    <x v="5"/>
    <x v="174"/>
    <s v="G"/>
    <x v="0"/>
    <s v="QMS"/>
    <s v="Core Tools"/>
    <n v="20"/>
    <n v="345000"/>
    <n v="15"/>
    <n v="153000"/>
    <n v="192000"/>
    <n v="6"/>
    <m/>
    <m/>
    <n v="2"/>
    <m/>
    <m/>
    <m/>
    <m/>
    <n v="2"/>
    <n v="2"/>
    <m/>
    <m/>
    <m/>
    <m/>
  </r>
  <r>
    <n v="225"/>
    <x v="5"/>
    <x v="175"/>
    <s v="G"/>
    <x v="0"/>
    <s v="QMS"/>
    <s v="training"/>
    <n v="3"/>
    <n v="140000"/>
    <n v="0"/>
    <n v="65000"/>
    <n v="75000"/>
    <n v="3"/>
    <m/>
    <m/>
    <m/>
    <m/>
    <m/>
    <m/>
    <m/>
    <m/>
    <n v="3"/>
    <m/>
    <m/>
    <m/>
    <m/>
  </r>
  <r>
    <n v="226"/>
    <x v="5"/>
    <x v="176"/>
    <s v="G"/>
    <x v="0"/>
    <s v="QMS"/>
    <s v="Core Tools"/>
    <n v="12"/>
    <n v="112000"/>
    <n v="6"/>
    <n v="28000"/>
    <n v="84000"/>
    <n v="6"/>
    <m/>
    <m/>
    <n v="2"/>
    <n v="2"/>
    <m/>
    <n v="2"/>
    <m/>
    <m/>
    <m/>
    <m/>
    <m/>
    <m/>
    <m/>
  </r>
  <r>
    <n v="227"/>
    <x v="5"/>
    <x v="177"/>
    <s v="G"/>
    <x v="0"/>
    <s v="QMS"/>
    <s v="Core Tools"/>
    <n v="13"/>
    <n v="182000"/>
    <n v="0"/>
    <n v="0"/>
    <n v="0"/>
    <n v="13"/>
    <m/>
    <m/>
    <m/>
    <m/>
    <m/>
    <m/>
    <n v="3"/>
    <n v="2"/>
    <n v="3"/>
    <n v="2"/>
    <n v="3"/>
    <m/>
    <m/>
  </r>
  <r>
    <n v="228"/>
    <x v="5"/>
    <x v="178"/>
    <s v="G"/>
    <x v="0"/>
    <s v="QMS"/>
    <s v="Core Tools"/>
    <n v="16"/>
    <n v="272000"/>
    <n v="6"/>
    <n v="170000"/>
    <n v="172000"/>
    <n v="10"/>
    <m/>
    <m/>
    <m/>
    <n v="2"/>
    <n v="4"/>
    <n v="4"/>
    <m/>
    <m/>
    <m/>
    <m/>
    <m/>
    <m/>
    <m/>
  </r>
  <r>
    <n v="229"/>
    <x v="5"/>
    <x v="179"/>
    <s v="G"/>
    <x v="0"/>
    <s v="QMS"/>
    <s v="Core Tools"/>
    <n v="22"/>
    <n v="440000"/>
    <n v="22"/>
    <n v="440000"/>
    <n v="440000"/>
    <n v="22"/>
    <m/>
    <m/>
    <m/>
    <m/>
    <m/>
    <n v="5"/>
    <n v="8"/>
    <n v="2"/>
    <m/>
    <n v="5"/>
    <n v="2"/>
    <m/>
    <m/>
  </r>
  <r>
    <n v="230"/>
    <x v="5"/>
    <x v="180"/>
    <s v="G"/>
    <x v="0"/>
    <s v="QMS"/>
    <s v="IQA/TS"/>
    <n v="3"/>
    <n v="45000"/>
    <n v="0"/>
    <n v="0"/>
    <n v="0"/>
    <n v="3"/>
    <m/>
    <m/>
    <m/>
    <m/>
    <m/>
    <m/>
    <n v="3"/>
    <m/>
    <m/>
    <m/>
    <m/>
    <m/>
    <m/>
  </r>
  <r>
    <n v="231"/>
    <x v="5"/>
    <x v="181"/>
    <s v="G"/>
    <x v="0"/>
    <s v="QMS"/>
    <s v="IQA/TS"/>
    <n v="2"/>
    <n v="36000"/>
    <n v="0"/>
    <n v="0"/>
    <n v="0"/>
    <n v="2"/>
    <m/>
    <m/>
    <m/>
    <m/>
    <m/>
    <m/>
    <n v="2"/>
    <m/>
    <m/>
    <m/>
    <m/>
    <m/>
    <m/>
  </r>
  <r>
    <n v="232"/>
    <x v="5"/>
    <x v="182"/>
    <s v="G"/>
    <x v="0"/>
    <s v="QMS"/>
    <s v="Core tools"/>
    <n v="9"/>
    <n v="144000"/>
    <n v="0"/>
    <n v="0"/>
    <n v="112000"/>
    <n v="7"/>
    <m/>
    <m/>
    <m/>
    <m/>
    <m/>
    <m/>
    <m/>
    <n v="2"/>
    <m/>
    <n v="2"/>
    <n v="3"/>
    <m/>
    <m/>
  </r>
  <r>
    <n v="233"/>
    <x v="5"/>
    <x v="183"/>
    <s v="G"/>
    <x v="0"/>
    <s v="QMS"/>
    <s v="IQA/TS"/>
    <n v="2"/>
    <n v="28000"/>
    <n v="0"/>
    <n v="0"/>
    <n v="28000"/>
    <n v="2"/>
    <m/>
    <m/>
    <m/>
    <m/>
    <m/>
    <m/>
    <m/>
    <n v="2"/>
    <m/>
    <m/>
    <m/>
    <m/>
    <m/>
  </r>
  <r>
    <n v="234"/>
    <x v="5"/>
    <x v="181"/>
    <s v="G"/>
    <x v="0"/>
    <s v="QMS"/>
    <s v="IQA/TS+Audit"/>
    <n v="4"/>
    <n v="48000"/>
    <n v="0"/>
    <n v="0"/>
    <n v="48000"/>
    <n v="4"/>
    <m/>
    <m/>
    <m/>
    <m/>
    <m/>
    <m/>
    <m/>
    <n v="4"/>
    <m/>
    <m/>
    <m/>
    <m/>
    <m/>
  </r>
  <r>
    <n v="235"/>
    <x v="5"/>
    <x v="178"/>
    <s v="G"/>
    <x v="0"/>
    <s v="QMS"/>
    <s v="APQP/PPAP"/>
    <n v="3"/>
    <n v="34000"/>
    <n v="0"/>
    <n v="0"/>
    <n v="34000"/>
    <n v="3"/>
    <m/>
    <m/>
    <m/>
    <m/>
    <m/>
    <m/>
    <m/>
    <n v="2"/>
    <n v="1"/>
    <m/>
    <m/>
    <m/>
    <m/>
  </r>
  <r>
    <n v="236"/>
    <x v="5"/>
    <x v="8"/>
    <s v="G"/>
    <x v="0"/>
    <s v="QMS"/>
    <s v="Core Tools"/>
    <n v="5"/>
    <n v="115000"/>
    <n v="0"/>
    <n v="0"/>
    <n v="115000"/>
    <n v="5"/>
    <m/>
    <m/>
    <m/>
    <m/>
    <m/>
    <m/>
    <m/>
    <n v="5"/>
    <m/>
    <m/>
    <m/>
    <m/>
    <m/>
  </r>
  <r>
    <n v="237"/>
    <x v="5"/>
    <x v="8"/>
    <s v="G"/>
    <x v="0"/>
    <s v="QMS"/>
    <s v="IQA/TS"/>
    <n v="2"/>
    <n v="16000"/>
    <n v="0"/>
    <n v="0"/>
    <n v="16000"/>
    <n v="2"/>
    <m/>
    <m/>
    <m/>
    <m/>
    <m/>
    <m/>
    <m/>
    <m/>
    <n v="2"/>
    <m/>
    <m/>
    <m/>
    <m/>
  </r>
  <r>
    <n v="238"/>
    <x v="5"/>
    <x v="184"/>
    <s v="G"/>
    <x v="0"/>
    <s v="QMS"/>
    <s v="GD&amp;T"/>
    <n v="2"/>
    <n v="32000"/>
    <n v="0"/>
    <n v="0"/>
    <n v="32000"/>
    <n v="2"/>
    <m/>
    <m/>
    <m/>
    <m/>
    <m/>
    <m/>
    <m/>
    <m/>
    <n v="2"/>
    <m/>
    <m/>
    <m/>
    <m/>
  </r>
  <r>
    <n v="239"/>
    <x v="5"/>
    <x v="178"/>
    <s v="G"/>
    <x v="0"/>
    <s v="QMS"/>
    <s v="TS Awareness Trg"/>
    <n v="1"/>
    <n v="17000"/>
    <n v="0"/>
    <n v="0"/>
    <n v="17000"/>
    <n v="1"/>
    <m/>
    <m/>
    <m/>
    <m/>
    <m/>
    <m/>
    <m/>
    <m/>
    <n v="1"/>
    <m/>
    <m/>
    <m/>
    <m/>
  </r>
  <r>
    <n v="240"/>
    <x v="5"/>
    <x v="185"/>
    <s v="G"/>
    <x v="0"/>
    <s v="QMS"/>
    <s v="PFMEA"/>
    <n v="2"/>
    <n v="28000"/>
    <n v="0"/>
    <n v="0"/>
    <n v="28000"/>
    <n v="2"/>
    <m/>
    <m/>
    <m/>
    <m/>
    <m/>
    <m/>
    <m/>
    <m/>
    <n v="2"/>
    <m/>
    <m/>
    <m/>
    <m/>
  </r>
  <r>
    <n v="241"/>
    <x v="5"/>
    <x v="186"/>
    <s v="G"/>
    <x v="0"/>
    <s v="QMS"/>
    <s v="SPC"/>
    <n v="2"/>
    <n v="30000"/>
    <n v="0"/>
    <n v="0"/>
    <n v="30000"/>
    <n v="2"/>
    <m/>
    <m/>
    <m/>
    <m/>
    <m/>
    <m/>
    <m/>
    <m/>
    <n v="2"/>
    <m/>
    <m/>
    <m/>
    <m/>
  </r>
  <r>
    <n v="242"/>
    <x v="5"/>
    <x v="186"/>
    <s v="G"/>
    <x v="0"/>
    <s v="QMS"/>
    <s v="FMEA"/>
    <n v="2"/>
    <n v="30000"/>
    <n v="0"/>
    <n v="0"/>
    <n v="30000"/>
    <n v="2"/>
    <m/>
    <m/>
    <m/>
    <m/>
    <m/>
    <m/>
    <m/>
    <m/>
    <n v="2"/>
    <m/>
    <m/>
    <m/>
    <m/>
  </r>
  <r>
    <n v="243"/>
    <x v="5"/>
    <x v="8"/>
    <s v="G"/>
    <x v="0"/>
    <s v="OET"/>
    <s v="Lead Auditor - IMS"/>
    <n v="5"/>
    <n v="68000"/>
    <n v="0"/>
    <n v="0"/>
    <n v="68000"/>
    <n v="5"/>
    <m/>
    <m/>
    <m/>
    <m/>
    <m/>
    <m/>
    <m/>
    <m/>
    <n v="2"/>
    <n v="3"/>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r>
    <m/>
    <x v="6"/>
    <x v="187"/>
    <m/>
    <x v="3"/>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B4:N13" firstHeaderRow="1" firstDataRow="2" firstDataCol="1" rowPageCount="1" colPageCount="1"/>
  <pivotFields count="26">
    <pivotField showAll="0"/>
    <pivotField axis="axisRow" showAll="0">
      <items count="8">
        <item x="3"/>
        <item x="0"/>
        <item x="4"/>
        <item x="2"/>
        <item x="1"/>
        <item x="5"/>
        <item x="6"/>
        <item t="default"/>
      </items>
    </pivotField>
    <pivotField showAll="0"/>
    <pivotField showAll="0"/>
    <pivotField axis="axisPage" showAll="0">
      <items count="6">
        <item m="1" x="4"/>
        <item x="0"/>
        <item x="1"/>
        <item x="3"/>
        <item x="2"/>
        <item t="default"/>
      </items>
    </pivotField>
    <pivotField showAll="0"/>
    <pivotField showAll="0"/>
    <pivotField showAll="0" defaultSubtotal="0"/>
    <pivotField showAll="0"/>
    <pivotField showAll="0"/>
    <pivotField showAll="0"/>
    <pivotField showAll="0"/>
    <pivotField showAll="0" defaultSubtotal="0"/>
    <pivotField showAl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sumSubtotal="1"/>
    <pivotField dataField="1" showAll="0"/>
    <pivotField dataField="1" showAll="0"/>
    <pivotField dataField="1" showAll="0"/>
  </pivotFields>
  <rowFields count="1">
    <field x="1"/>
  </rowFields>
  <rowItems count="8">
    <i>
      <x/>
    </i>
    <i>
      <x v="1"/>
    </i>
    <i>
      <x v="2"/>
    </i>
    <i>
      <x v="3"/>
    </i>
    <i>
      <x v="4"/>
    </i>
    <i>
      <x v="5"/>
    </i>
    <i>
      <x v="6"/>
    </i>
    <i t="grand">
      <x/>
    </i>
  </rowItems>
  <colFields count="1">
    <field x="-2"/>
  </colFields>
  <colItems count="12">
    <i>
      <x/>
    </i>
    <i i="1">
      <x v="1"/>
    </i>
    <i i="2">
      <x v="2"/>
    </i>
    <i i="3">
      <x v="3"/>
    </i>
    <i i="4">
      <x v="4"/>
    </i>
    <i i="5">
      <x v="5"/>
    </i>
    <i i="6">
      <x v="6"/>
    </i>
    <i i="7">
      <x v="7"/>
    </i>
    <i i="8">
      <x v="8"/>
    </i>
    <i i="9">
      <x v="9"/>
    </i>
    <i i="10">
      <x v="10"/>
    </i>
    <i i="11">
      <x v="11"/>
    </i>
  </colItems>
  <pageFields count="1">
    <pageField fld="4" hier="-1"/>
  </pageFields>
  <dataFields count="12">
    <dataField name="Sum of Apr-13" fld="14" baseField="0" baseItem="0"/>
    <dataField name="Sum of May-13" fld="15" baseField="0" baseItem="0"/>
    <dataField name="Sum of Jun-13" fld="16" baseField="0" baseItem="0"/>
    <dataField name="Sum of Jul-13" fld="17" baseField="0" baseItem="0"/>
    <dataField name="Sum of Aug-13" fld="18" baseField="0" baseItem="0"/>
    <dataField name="Sum of Sep-13" fld="19" baseField="0" baseItem="0"/>
    <dataField name="Sum of Oct-13" fld="20" baseField="0" baseItem="0"/>
    <dataField name="Sum of Nov-13" fld="21" baseField="0" baseItem="0"/>
    <dataField name="Sum of Dec-13" fld="22" baseField="0" baseItem="0"/>
    <dataField name="Sum of Jan-14" fld="23" baseField="0" baseItem="0"/>
    <dataField name="Sum of Feb-14" fld="24" baseField="0" baseItem="0"/>
    <dataField name="Sum of Mar-14" fld="25" baseField="0" baseItem="0"/>
  </dataFields>
  <formats count="1">
    <format dxfId="10">
      <pivotArea type="all" dataOnly="0" outline="0" fieldPosition="0"/>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B6:N196" firstHeaderRow="1" firstDataRow="2" firstDataCol="1" rowPageCount="2" colPageCount="1"/>
  <pivotFields count="26">
    <pivotField showAll="0"/>
    <pivotField axis="axisPage" showAll="0">
      <items count="8">
        <item x="3"/>
        <item x="0"/>
        <item x="4"/>
        <item x="2"/>
        <item x="1"/>
        <item x="5"/>
        <item x="6"/>
        <item t="default"/>
      </items>
    </pivotField>
    <pivotField axis="axisRow" showAll="0">
      <items count="193">
        <item x="7"/>
        <item x="10"/>
        <item x="108"/>
        <item x="118"/>
        <item x="117"/>
        <item x="92"/>
        <item x="0"/>
        <item x="110"/>
        <item x="121"/>
        <item x="22"/>
        <item x="158"/>
        <item x="1"/>
        <item x="26"/>
        <item x="21"/>
        <item x="64"/>
        <item x="104"/>
        <item x="152"/>
        <item x="177"/>
        <item x="27"/>
        <item x="109"/>
        <item x="162"/>
        <item x="154"/>
        <item x="176"/>
        <item x="84"/>
        <item x="178"/>
        <item x="2"/>
        <item x="160"/>
        <item x="131"/>
        <item x="13"/>
        <item x="149"/>
        <item m="1" x="189"/>
        <item x="100"/>
        <item x="93"/>
        <item x="70"/>
        <item x="156"/>
        <item x="172"/>
        <item x="112"/>
        <item x="95"/>
        <item x="105"/>
        <item x="59"/>
        <item x="57"/>
        <item x="16"/>
        <item x="15"/>
        <item x="11"/>
        <item x="174"/>
        <item x="166"/>
        <item x="52"/>
        <item x="20"/>
        <item x="65"/>
        <item x="60"/>
        <item x="157"/>
        <item x="55"/>
        <item x="85"/>
        <item x="48"/>
        <item x="170"/>
        <item x="159"/>
        <item x="88"/>
        <item x="101"/>
        <item x="94"/>
        <item x="83"/>
        <item x="145"/>
        <item x="111"/>
        <item x="71"/>
        <item x="164"/>
        <item x="4"/>
        <item x="6"/>
        <item m="1" x="190"/>
        <item x="96"/>
        <item x="90"/>
        <item x="161"/>
        <item x="43"/>
        <item x="63"/>
        <item x="151"/>
        <item x="58"/>
        <item x="119"/>
        <item x="120"/>
        <item x="106"/>
        <item x="113"/>
        <item x="179"/>
        <item x="153"/>
        <item x="165"/>
        <item x="47"/>
        <item x="8"/>
        <item x="25"/>
        <item x="24"/>
        <item x="155"/>
        <item x="97"/>
        <item x="61"/>
        <item x="3"/>
        <item x="18"/>
        <item x="53"/>
        <item x="49"/>
        <item x="9"/>
        <item x="102"/>
        <item x="133"/>
        <item x="54"/>
        <item x="12"/>
        <item x="163"/>
        <item x="167"/>
        <item x="46"/>
        <item x="98"/>
        <item x="86"/>
        <item x="62"/>
        <item x="44"/>
        <item x="66"/>
        <item x="89"/>
        <item x="91"/>
        <item x="31"/>
        <item x="122"/>
        <item x="123"/>
        <item x="42"/>
        <item x="171"/>
        <item x="103"/>
        <item x="116"/>
        <item m="1" x="191"/>
        <item x="87"/>
        <item x="107"/>
        <item x="5"/>
        <item x="51"/>
        <item x="45"/>
        <item x="115"/>
        <item x="132"/>
        <item x="150"/>
        <item x="23"/>
        <item x="30"/>
        <item x="36"/>
        <item x="19"/>
        <item x="17"/>
        <item x="14"/>
        <item x="99"/>
        <item x="29"/>
        <item x="28"/>
        <item x="50"/>
        <item x="40"/>
        <item x="39"/>
        <item x="175"/>
        <item x="173"/>
        <item x="67"/>
        <item x="114"/>
        <item x="56"/>
        <item x="68"/>
        <item x="69"/>
        <item x="72"/>
        <item x="73"/>
        <item x="74"/>
        <item x="125"/>
        <item m="1" x="188"/>
        <item x="124"/>
        <item x="126"/>
        <item x="143"/>
        <item x="144"/>
        <item x="32"/>
        <item x="33"/>
        <item x="34"/>
        <item x="35"/>
        <item x="75"/>
        <item x="76"/>
        <item x="77"/>
        <item x="78"/>
        <item x="79"/>
        <item x="80"/>
        <item x="127"/>
        <item x="128"/>
        <item x="129"/>
        <item x="130"/>
        <item x="146"/>
        <item x="147"/>
        <item x="148"/>
        <item x="180"/>
        <item x="181"/>
        <item x="81"/>
        <item x="82"/>
        <item x="182"/>
        <item x="183"/>
        <item x="184"/>
        <item x="37"/>
        <item x="38"/>
        <item x="187"/>
        <item x="134"/>
        <item x="135"/>
        <item x="136"/>
        <item x="137"/>
        <item x="138"/>
        <item x="168"/>
        <item x="169"/>
        <item x="41"/>
        <item x="139"/>
        <item x="140"/>
        <item x="141"/>
        <item x="142"/>
        <item x="185"/>
        <item x="186"/>
        <item t="default"/>
      </items>
    </pivotField>
    <pivotField showAll="0"/>
    <pivotField axis="axisPage" showAll="0">
      <items count="6">
        <item m="1" x="4"/>
        <item x="0"/>
        <item x="1"/>
        <item x="3"/>
        <item x="2"/>
        <item t="default"/>
      </items>
    </pivotField>
    <pivotField showAll="0"/>
    <pivotField showAll="0"/>
    <pivotField showAll="0" defaultSubtotal="0"/>
    <pivotField showAll="0"/>
    <pivotField showAll="0"/>
    <pivotField showAll="0"/>
    <pivotField showAll="0"/>
    <pivotField showAll="0" defaultSubtotal="0"/>
    <pivotField showAl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sumSubtotal="1"/>
    <pivotField dataField="1" showAll="0"/>
    <pivotField dataField="1" showAll="0"/>
    <pivotField dataField="1" showAll="0"/>
  </pivotFields>
  <rowFields count="1">
    <field x="2"/>
  </rowFields>
  <rowItems count="18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t="grand">
      <x/>
    </i>
  </rowItems>
  <colFields count="1">
    <field x="-2"/>
  </colFields>
  <colItems count="12">
    <i>
      <x/>
    </i>
    <i i="1">
      <x v="1"/>
    </i>
    <i i="2">
      <x v="2"/>
    </i>
    <i i="3">
      <x v="3"/>
    </i>
    <i i="4">
      <x v="4"/>
    </i>
    <i i="5">
      <x v="5"/>
    </i>
    <i i="6">
      <x v="6"/>
    </i>
    <i i="7">
      <x v="7"/>
    </i>
    <i i="8">
      <x v="8"/>
    </i>
    <i i="9">
      <x v="9"/>
    </i>
    <i i="10">
      <x v="10"/>
    </i>
    <i i="11">
      <x v="11"/>
    </i>
  </colItems>
  <pageFields count="2">
    <pageField fld="4" hier="-1"/>
    <pageField fld="1" hier="-1"/>
  </pageFields>
  <dataFields count="12">
    <dataField name="Sum of Apr-13" fld="14" baseField="0" baseItem="0"/>
    <dataField name="Sum of May-13" fld="15" baseField="0" baseItem="0"/>
    <dataField name="Sum of Jun-13" fld="16" baseField="0" baseItem="0"/>
    <dataField name="Sum of Jul-13" fld="17" baseField="0" baseItem="0"/>
    <dataField name="Sum of Aug-13" fld="18" baseField="0" baseItem="0"/>
    <dataField name="Sum of Sep-13" fld="19" baseField="0" baseItem="0"/>
    <dataField name="Sum of Oct-13" fld="20" baseField="0" baseItem="0"/>
    <dataField name="Sum of Nov-13" fld="21" baseField="0" baseItem="0"/>
    <dataField name="Sum of Dec-13" fld="22" baseField="0" baseItem="0"/>
    <dataField name="Sum of Jan-14" fld="23" baseField="0" baseItem="0"/>
    <dataField name="Sum of Feb-14" fld="24" baseField="0" baseItem="0"/>
    <dataField name="Sum of Mar-14" fld="25" baseField="0" baseItem="0"/>
  </dataFields>
  <formats count="7">
    <format dxfId="9">
      <pivotArea outline="0" collapsedLevelsAreSubtotals="1" fieldPosition="0"/>
    </format>
    <format dxfId="8">
      <pivotArea field="2" type="button" dataOnly="0" labelOnly="1" outline="0" axis="axisRow" fieldPosition="0"/>
    </format>
    <format dxfId="7">
      <pivotArea dataOnly="0" labelOnly="1" fieldPosition="0">
        <references count="1">
          <reference field="2"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6">
      <pivotArea dataOnly="0" labelOnly="1" fieldPosition="0">
        <references count="1">
          <reference field="2"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5">
      <pivotArea dataOnly="0" labelOnly="1" fieldPosition="0">
        <references count="1">
          <reference field="2" count="4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reference>
        </references>
      </pivotArea>
    </format>
    <format dxfId="4">
      <pivotArea dataOnly="0" labelOnly="1" grandRow="1" outline="0" fieldPosition="0"/>
    </format>
    <format dxfId="3">
      <pivotArea dataOnly="0" labelOnly="1" outline="0" fieldPosition="0">
        <references count="1">
          <reference field="4294967294" count="12">
            <x v="0"/>
            <x v="1"/>
            <x v="2"/>
            <x v="3"/>
            <x v="4"/>
            <x v="5"/>
            <x v="6"/>
            <x v="7"/>
            <x v="8"/>
            <x v="9"/>
            <x v="10"/>
            <x v="11"/>
          </reference>
        </references>
      </pivotArea>
    </format>
  </format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B37:N40" firstHeaderRow="1" firstDataRow="2" firstDataCol="1" rowPageCount="1" colPageCount="1"/>
  <pivotFields count="26">
    <pivotField showAll="0"/>
    <pivotField axis="axisRow" showAll="0">
      <items count="8">
        <item x="3"/>
        <item x="0"/>
        <item x="4"/>
        <item x="2"/>
        <item x="1"/>
        <item x="5"/>
        <item x="6"/>
        <item t="default"/>
      </items>
    </pivotField>
    <pivotField showAll="0"/>
    <pivotField showAll="0"/>
    <pivotField axis="axisPage" showAll="0">
      <items count="6">
        <item m="1" x="4"/>
        <item x="0"/>
        <item x="1"/>
        <item x="3"/>
        <item x="2"/>
        <item t="default"/>
      </items>
    </pivotField>
    <pivotField showAll="0"/>
    <pivotField showAll="0"/>
    <pivotField showAll="0" defaultSubtotal="0"/>
    <pivotField showAll="0"/>
    <pivotField showAll="0"/>
    <pivotField showAll="0"/>
    <pivotField showAll="0"/>
    <pivotField showAll="0" defaultSubtotal="0"/>
    <pivotField showAl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sumSubtotal="1"/>
    <pivotField dataField="1" showAll="0"/>
    <pivotField dataField="1" showAll="0"/>
    <pivotField dataField="1" showAll="0"/>
  </pivotFields>
  <rowFields count="1">
    <field x="1"/>
  </rowFields>
  <rowItems count="2">
    <i>
      <x v="2"/>
    </i>
    <i t="grand">
      <x/>
    </i>
  </rowItems>
  <colFields count="1">
    <field x="-2"/>
  </colFields>
  <colItems count="12">
    <i>
      <x/>
    </i>
    <i i="1">
      <x v="1"/>
    </i>
    <i i="2">
      <x v="2"/>
    </i>
    <i i="3">
      <x v="3"/>
    </i>
    <i i="4">
      <x v="4"/>
    </i>
    <i i="5">
      <x v="5"/>
    </i>
    <i i="6">
      <x v="6"/>
    </i>
    <i i="7">
      <x v="7"/>
    </i>
    <i i="8">
      <x v="8"/>
    </i>
    <i i="9">
      <x v="9"/>
    </i>
    <i i="10">
      <x v="10"/>
    </i>
    <i i="11">
      <x v="11"/>
    </i>
  </colItems>
  <pageFields count="1">
    <pageField fld="4" item="4" hier="-1"/>
  </pageFields>
  <dataFields count="12">
    <dataField name="Sum of Apr-13" fld="14" baseField="0" baseItem="0"/>
    <dataField name="Sum of May-13" fld="15" baseField="0" baseItem="0"/>
    <dataField name="Sum of Jun-13" fld="16" baseField="0" baseItem="0"/>
    <dataField name="Sum of Jul-13" fld="17" baseField="0" baseItem="0"/>
    <dataField name="Sum of Aug-13" fld="18" baseField="0" baseItem="0"/>
    <dataField name="Sum of Sep-13" fld="19" baseField="0" baseItem="0"/>
    <dataField name="Sum of Oct-13" fld="20" baseField="0" baseItem="0"/>
    <dataField name="Sum of Nov-13" fld="21" baseField="0" baseItem="0"/>
    <dataField name="Sum of Dec-13" fld="22" baseField="0" baseItem="0"/>
    <dataField name="Sum of Jan-14" fld="23" baseField="0" baseItem="0"/>
    <dataField name="Sum of Feb-14" fld="24" baseField="0" baseItem="0"/>
    <dataField name="Sum of Mar-14" fld="25" baseField="0" baseItem="0"/>
  </dataFields>
  <formats count="1">
    <format dxfId="0">
      <pivotArea type="all" dataOnly="0" outline="0" fieldPosition="0"/>
    </format>
  </format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B23:N29" firstHeaderRow="1" firstDataRow="2" firstDataCol="1" rowPageCount="1" colPageCount="1"/>
  <pivotFields count="26">
    <pivotField showAll="0"/>
    <pivotField axis="axisRow" showAll="0">
      <items count="8">
        <item x="3"/>
        <item x="0"/>
        <item x="4"/>
        <item x="2"/>
        <item x="1"/>
        <item x="5"/>
        <item x="6"/>
        <item t="default"/>
      </items>
    </pivotField>
    <pivotField showAll="0"/>
    <pivotField showAll="0"/>
    <pivotField axis="axisPage" showAll="0">
      <items count="6">
        <item m="1" x="4"/>
        <item x="0"/>
        <item x="1"/>
        <item x="3"/>
        <item x="2"/>
        <item t="default"/>
      </items>
    </pivotField>
    <pivotField showAll="0"/>
    <pivotField showAll="0"/>
    <pivotField showAll="0" defaultSubtotal="0"/>
    <pivotField showAll="0"/>
    <pivotField showAll="0"/>
    <pivotField showAll="0"/>
    <pivotField showAll="0"/>
    <pivotField showAll="0" defaultSubtotal="0"/>
    <pivotField showAl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sumSubtotal="1"/>
    <pivotField dataField="1" showAll="0"/>
    <pivotField dataField="1" showAll="0"/>
    <pivotField dataField="1" showAll="0"/>
  </pivotFields>
  <rowFields count="1">
    <field x="1"/>
  </rowFields>
  <rowItems count="5">
    <i>
      <x v="1"/>
    </i>
    <i>
      <x v="2"/>
    </i>
    <i>
      <x v="3"/>
    </i>
    <i>
      <x v="4"/>
    </i>
    <i t="grand">
      <x/>
    </i>
  </rowItems>
  <colFields count="1">
    <field x="-2"/>
  </colFields>
  <colItems count="12">
    <i>
      <x/>
    </i>
    <i i="1">
      <x v="1"/>
    </i>
    <i i="2">
      <x v="2"/>
    </i>
    <i i="3">
      <x v="3"/>
    </i>
    <i i="4">
      <x v="4"/>
    </i>
    <i i="5">
      <x v="5"/>
    </i>
    <i i="6">
      <x v="6"/>
    </i>
    <i i="7">
      <x v="7"/>
    </i>
    <i i="8">
      <x v="8"/>
    </i>
    <i i="9">
      <x v="9"/>
    </i>
    <i i="10">
      <x v="10"/>
    </i>
    <i i="11">
      <x v="11"/>
    </i>
  </colItems>
  <pageFields count="1">
    <pageField fld="4" item="2" hier="-1"/>
  </pageFields>
  <dataFields count="12">
    <dataField name="Sum of Apr-13" fld="14" baseField="0" baseItem="0"/>
    <dataField name="Sum of May-13" fld="15" baseField="0" baseItem="0"/>
    <dataField name="Sum of Jun-13" fld="16" baseField="0" baseItem="0"/>
    <dataField name="Sum of Jul-13" fld="17" baseField="0" baseItem="0"/>
    <dataField name="Sum of Aug-13" fld="18" baseField="0" baseItem="0"/>
    <dataField name="Sum of Sep-13" fld="19" baseField="0" baseItem="0"/>
    <dataField name="Sum of Oct-13" fld="20" baseField="0" baseItem="0"/>
    <dataField name="Sum of Nov-13" fld="21" baseField="0" baseItem="0"/>
    <dataField name="Sum of Dec-13" fld="22" baseField="0" baseItem="0"/>
    <dataField name="Sum of Jan-14" fld="23" baseField="0" baseItem="0"/>
    <dataField name="Sum of Feb-14" fld="24" baseField="0" baseItem="0"/>
    <dataField name="Sum of Mar-14" fld="25" baseField="0" baseItem="0"/>
  </dataFields>
  <formats count="1">
    <format dxfId="1">
      <pivotArea type="all" dataOnly="0" outline="0" fieldPosition="0"/>
    </format>
  </formats>
  <pivotTableStyleInfo name="PivotStyleLight16" showRowHeaders="1" showColHeaders="1" showRowStripes="0" showColStripes="0" showLastColumn="1"/>
</pivotTableDefinition>
</file>

<file path=xl/pivotTables/pivotTable5.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B6:N14" firstHeaderRow="1" firstDataRow="2" firstDataCol="1" rowPageCount="1" colPageCount="1"/>
  <pivotFields count="26">
    <pivotField showAll="0"/>
    <pivotField axis="axisRow" showAll="0">
      <items count="8">
        <item x="3"/>
        <item x="0"/>
        <item x="4"/>
        <item x="2"/>
        <item x="1"/>
        <item x="5"/>
        <item x="6"/>
        <item t="default"/>
      </items>
    </pivotField>
    <pivotField showAll="0"/>
    <pivotField showAll="0"/>
    <pivotField axis="axisPage" showAll="0">
      <items count="6">
        <item m="1" x="4"/>
        <item x="0"/>
        <item x="1"/>
        <item x="3"/>
        <item x="2"/>
        <item t="default"/>
      </items>
    </pivotField>
    <pivotField showAll="0"/>
    <pivotField showAll="0"/>
    <pivotField showAll="0" defaultSubtotal="0"/>
    <pivotField showAll="0"/>
    <pivotField showAll="0"/>
    <pivotField showAll="0"/>
    <pivotField showAll="0"/>
    <pivotField showAll="0" defaultSubtotal="0"/>
    <pivotField showAl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sumSubtotal="1"/>
    <pivotField dataField="1" showAll="0"/>
    <pivotField dataField="1" showAll="0"/>
    <pivotField dataField="1" showAll="0"/>
  </pivotFields>
  <rowFields count="1">
    <field x="1"/>
  </rowFields>
  <rowItems count="7">
    <i>
      <x/>
    </i>
    <i>
      <x v="1"/>
    </i>
    <i>
      <x v="2"/>
    </i>
    <i>
      <x v="3"/>
    </i>
    <i>
      <x v="4"/>
    </i>
    <i>
      <x v="5"/>
    </i>
    <i t="grand">
      <x/>
    </i>
  </rowItems>
  <colFields count="1">
    <field x="-2"/>
  </colFields>
  <colItems count="12">
    <i>
      <x/>
    </i>
    <i i="1">
      <x v="1"/>
    </i>
    <i i="2">
      <x v="2"/>
    </i>
    <i i="3">
      <x v="3"/>
    </i>
    <i i="4">
      <x v="4"/>
    </i>
    <i i="5">
      <x v="5"/>
    </i>
    <i i="6">
      <x v="6"/>
    </i>
    <i i="7">
      <x v="7"/>
    </i>
    <i i="8">
      <x v="8"/>
    </i>
    <i i="9">
      <x v="9"/>
    </i>
    <i i="10">
      <x v="10"/>
    </i>
    <i i="11">
      <x v="11"/>
    </i>
  </colItems>
  <pageFields count="1">
    <pageField fld="4" item="1" hier="-1"/>
  </pageFields>
  <dataFields count="12">
    <dataField name="Sum of Apr-13" fld="14" baseField="0" baseItem="0"/>
    <dataField name="Sum of May-13" fld="15" baseField="0" baseItem="0"/>
    <dataField name="Sum of Jun-13" fld="16" baseField="0" baseItem="0"/>
    <dataField name="Sum of Jul-13" fld="17" baseField="0" baseItem="0"/>
    <dataField name="Sum of Aug-13" fld="18" baseField="0" baseItem="0"/>
    <dataField name="Sum of Sep-13" fld="19" baseField="0" baseItem="0"/>
    <dataField name="Sum of Oct-13" fld="20" baseField="0" baseItem="0"/>
    <dataField name="Sum of Nov-13" fld="21" baseField="0" baseItem="0"/>
    <dataField name="Sum of Dec-13" fld="22" baseField="0" baseItem="0"/>
    <dataField name="Sum of Jan-14" fld="23" baseField="0" baseItem="0"/>
    <dataField name="Sum of Feb-14" fld="24" baseField="0" baseItem="0"/>
    <dataField name="Sum of Mar-14" fld="25" baseField="0" baseItem="0"/>
  </dataFields>
  <formats count="1">
    <format dxfId="2">
      <pivotArea type="all" dataOnly="0" outline="0" fieldPosition="0"/>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32"/>
  <sheetViews>
    <sheetView tabSelected="1" zoomScale="130" zoomScaleNormal="130" workbookViewId="0">
      <selection activeCell="C11" sqref="C11"/>
    </sheetView>
  </sheetViews>
  <sheetFormatPr defaultRowHeight="13.5" x14ac:dyDescent="0.25"/>
  <cols>
    <col min="1" max="1" width="5.28515625" style="33" customWidth="1"/>
    <col min="2" max="2" width="10.42578125" style="24" bestFit="1" customWidth="1"/>
    <col min="3" max="3" width="30.42578125" style="24" bestFit="1" customWidth="1"/>
    <col min="4" max="4" width="9.42578125" style="116" customWidth="1"/>
    <col min="5" max="5" width="6.5703125" style="20" bestFit="1" customWidth="1"/>
    <col min="6" max="6" width="7.7109375" style="4" customWidth="1"/>
    <col min="7" max="7" width="7.140625" style="4" customWidth="1"/>
    <col min="8" max="8" width="34" style="33" bestFit="1" customWidth="1"/>
    <col min="9" max="9" width="9.42578125" style="4" customWidth="1"/>
    <col min="10" max="10" width="10.85546875" style="4" customWidth="1"/>
    <col min="11" max="11" width="11.140625" style="4" customWidth="1"/>
    <col min="12" max="12" width="11.28515625" style="4" customWidth="1"/>
    <col min="13" max="13" width="10.85546875" style="4" customWidth="1"/>
    <col min="14" max="14" width="9.140625" style="4" customWidth="1"/>
    <col min="15" max="15" width="10.42578125" style="4" bestFit="1" customWidth="1"/>
    <col min="16" max="16" width="6.5703125" style="4" customWidth="1"/>
    <col min="17" max="17" width="7.140625" style="4" bestFit="1" customWidth="1"/>
    <col min="18" max="27" width="6.5703125" style="4" customWidth="1"/>
    <col min="28" max="28" width="9.140625" style="4"/>
    <col min="29" max="29" width="15.7109375" style="4" bestFit="1" customWidth="1"/>
    <col min="30" max="16384" width="9.140625" style="4"/>
  </cols>
  <sheetData>
    <row r="1" spans="1:29" ht="39" x14ac:dyDescent="0.25">
      <c r="A1" s="105" t="s">
        <v>0</v>
      </c>
      <c r="B1" s="108" t="s">
        <v>3</v>
      </c>
      <c r="C1" s="105" t="s">
        <v>1</v>
      </c>
      <c r="D1" s="105" t="s">
        <v>463</v>
      </c>
      <c r="E1" s="106" t="s">
        <v>216</v>
      </c>
      <c r="F1" s="106" t="s">
        <v>248</v>
      </c>
      <c r="G1" s="106" t="s">
        <v>217</v>
      </c>
      <c r="H1" s="105" t="s">
        <v>230</v>
      </c>
      <c r="I1" s="106" t="s">
        <v>324</v>
      </c>
      <c r="J1" s="106" t="s">
        <v>227</v>
      </c>
      <c r="K1" s="106" t="s">
        <v>228</v>
      </c>
      <c r="L1" s="106" t="s">
        <v>229</v>
      </c>
      <c r="M1" s="106" t="s">
        <v>2</v>
      </c>
      <c r="N1" s="106" t="s">
        <v>337</v>
      </c>
      <c r="O1" s="106" t="s">
        <v>64</v>
      </c>
      <c r="P1" s="107">
        <v>41365</v>
      </c>
      <c r="Q1" s="107">
        <v>41395</v>
      </c>
      <c r="R1" s="107">
        <v>41426</v>
      </c>
      <c r="S1" s="107">
        <v>41456</v>
      </c>
      <c r="T1" s="107">
        <v>41487</v>
      </c>
      <c r="U1" s="107">
        <v>41518</v>
      </c>
      <c r="V1" s="107">
        <v>41548</v>
      </c>
      <c r="W1" s="107">
        <v>41579</v>
      </c>
      <c r="X1" s="107">
        <v>41609</v>
      </c>
      <c r="Y1" s="107">
        <v>41640</v>
      </c>
      <c r="Z1" s="107">
        <v>41671</v>
      </c>
      <c r="AA1" s="107">
        <v>41699</v>
      </c>
      <c r="AC1" s="4" t="s">
        <v>319</v>
      </c>
    </row>
    <row r="2" spans="1:29" x14ac:dyDescent="0.25">
      <c r="A2" s="52">
        <v>1</v>
      </c>
      <c r="B2" s="22" t="s">
        <v>4</v>
      </c>
      <c r="C2" s="17" t="s">
        <v>5</v>
      </c>
      <c r="D2" s="155" t="s">
        <v>464</v>
      </c>
      <c r="E2" s="53" t="s">
        <v>286</v>
      </c>
      <c r="F2" s="13" t="s">
        <v>220</v>
      </c>
      <c r="G2" s="13" t="s">
        <v>218</v>
      </c>
      <c r="H2" s="34" t="s">
        <v>6</v>
      </c>
      <c r="I2" s="54">
        <v>32</v>
      </c>
      <c r="J2" s="55">
        <f>I2*13250</f>
        <v>424000</v>
      </c>
      <c r="K2" s="54">
        <v>14</v>
      </c>
      <c r="L2" s="55">
        <f>I2-M2</f>
        <v>-238468</v>
      </c>
      <c r="M2" s="56">
        <v>238500</v>
      </c>
      <c r="N2" s="54">
        <v>18</v>
      </c>
      <c r="O2" s="54"/>
      <c r="P2" s="57">
        <v>2</v>
      </c>
      <c r="Q2" s="57">
        <v>2</v>
      </c>
      <c r="R2" s="57">
        <v>3</v>
      </c>
      <c r="S2" s="57"/>
      <c r="T2" s="58">
        <v>2</v>
      </c>
      <c r="U2" s="57">
        <v>2</v>
      </c>
      <c r="V2" s="57">
        <v>4</v>
      </c>
      <c r="W2" s="57">
        <v>3</v>
      </c>
      <c r="X2" s="57"/>
      <c r="Y2" s="57"/>
      <c r="Z2" s="57"/>
      <c r="AA2" s="59"/>
      <c r="AC2" s="4" t="str">
        <f>IF(SUM(P2:AA2)=N2,"CORRECT","NOT CORRECT")</f>
        <v>CORRECT</v>
      </c>
    </row>
    <row r="3" spans="1:29" x14ac:dyDescent="0.25">
      <c r="A3" s="52">
        <v>2</v>
      </c>
      <c r="B3" s="22" t="s">
        <v>4</v>
      </c>
      <c r="C3" s="17" t="s">
        <v>7</v>
      </c>
      <c r="D3" s="155" t="s">
        <v>464</v>
      </c>
      <c r="E3" s="53" t="s">
        <v>285</v>
      </c>
      <c r="F3" s="13" t="s">
        <v>220</v>
      </c>
      <c r="G3" s="13" t="s">
        <v>218</v>
      </c>
      <c r="H3" s="34" t="s">
        <v>6</v>
      </c>
      <c r="I3" s="54">
        <v>20</v>
      </c>
      <c r="J3" s="55">
        <f>18000*I3</f>
        <v>360000</v>
      </c>
      <c r="K3" s="54">
        <v>9</v>
      </c>
      <c r="L3" s="55">
        <f t="shared" ref="L3:L16" si="0">I3-M3</f>
        <v>-197980</v>
      </c>
      <c r="M3" s="56">
        <v>198000</v>
      </c>
      <c r="N3" s="54">
        <v>11</v>
      </c>
      <c r="O3" s="54"/>
      <c r="P3" s="57">
        <v>0</v>
      </c>
      <c r="Q3" s="57">
        <v>0</v>
      </c>
      <c r="R3" s="57"/>
      <c r="S3" s="57"/>
      <c r="T3" s="57"/>
      <c r="U3" s="57"/>
      <c r="V3" s="57"/>
      <c r="W3" s="57"/>
      <c r="X3" s="57"/>
      <c r="Y3" s="57"/>
      <c r="Z3" s="57"/>
      <c r="AA3" s="59"/>
      <c r="AC3" s="126" t="str">
        <f t="shared" ref="AC3:AC68" si="1">IF(SUM(P3:AA3)=N3,"CORRECT","NOT CORRECT")</f>
        <v>NOT CORRECT</v>
      </c>
    </row>
    <row r="4" spans="1:29" x14ac:dyDescent="0.25">
      <c r="A4" s="52">
        <v>3</v>
      </c>
      <c r="B4" s="22" t="s">
        <v>4</v>
      </c>
      <c r="C4" s="17" t="s">
        <v>8</v>
      </c>
      <c r="D4" s="155" t="s">
        <v>464</v>
      </c>
      <c r="E4" s="53" t="s">
        <v>286</v>
      </c>
      <c r="F4" s="13" t="s">
        <v>220</v>
      </c>
      <c r="G4" s="13" t="s">
        <v>218</v>
      </c>
      <c r="H4" s="34" t="s">
        <v>9</v>
      </c>
      <c r="I4" s="54">
        <v>12</v>
      </c>
      <c r="J4" s="55">
        <f>I4*18000</f>
        <v>216000</v>
      </c>
      <c r="K4" s="54">
        <v>9</v>
      </c>
      <c r="L4" s="55">
        <f t="shared" si="0"/>
        <v>-50988</v>
      </c>
      <c r="M4" s="56">
        <v>51000</v>
      </c>
      <c r="N4" s="54">
        <v>3</v>
      </c>
      <c r="O4" s="54"/>
      <c r="P4" s="57">
        <v>3</v>
      </c>
      <c r="Q4" s="57">
        <v>0</v>
      </c>
      <c r="R4" s="57"/>
      <c r="S4" s="57"/>
      <c r="T4" s="57"/>
      <c r="U4" s="57" t="s">
        <v>198</v>
      </c>
      <c r="V4" s="57" t="s">
        <v>198</v>
      </c>
      <c r="W4" s="57" t="s">
        <v>198</v>
      </c>
      <c r="X4" s="57"/>
      <c r="Y4" s="57"/>
      <c r="Z4" s="57"/>
      <c r="AA4" s="59"/>
      <c r="AC4" s="126" t="str">
        <f t="shared" si="1"/>
        <v>CORRECT</v>
      </c>
    </row>
    <row r="5" spans="1:29" x14ac:dyDescent="0.25">
      <c r="A5" s="52">
        <v>4</v>
      </c>
      <c r="B5" s="22" t="s">
        <v>4</v>
      </c>
      <c r="C5" s="17" t="s">
        <v>10</v>
      </c>
      <c r="D5" s="158">
        <v>41365</v>
      </c>
      <c r="E5" s="53" t="s">
        <v>285</v>
      </c>
      <c r="F5" s="13" t="s">
        <v>220</v>
      </c>
      <c r="G5" s="13" t="s">
        <v>218</v>
      </c>
      <c r="H5" s="34" t="s">
        <v>11</v>
      </c>
      <c r="I5" s="54">
        <v>92</v>
      </c>
      <c r="J5" s="55">
        <v>1483500</v>
      </c>
      <c r="K5" s="54">
        <v>16</v>
      </c>
      <c r="L5" s="55">
        <f t="shared" si="0"/>
        <v>-1236267</v>
      </c>
      <c r="M5" s="56">
        <v>1236359</v>
      </c>
      <c r="N5" s="54">
        <v>76</v>
      </c>
      <c r="O5" s="56">
        <v>152000</v>
      </c>
      <c r="P5" s="57">
        <v>16</v>
      </c>
      <c r="Q5" s="57">
        <v>21</v>
      </c>
      <c r="R5" s="57">
        <v>24</v>
      </c>
      <c r="S5" s="57">
        <v>9</v>
      </c>
      <c r="T5" s="57">
        <v>0</v>
      </c>
      <c r="U5" s="57">
        <v>0</v>
      </c>
      <c r="V5" s="57">
        <v>0</v>
      </c>
      <c r="W5" s="57">
        <v>0</v>
      </c>
      <c r="X5" s="57"/>
      <c r="Y5" s="57"/>
      <c r="Z5" s="57"/>
      <c r="AA5" s="59"/>
      <c r="AC5" s="126" t="str">
        <f t="shared" si="1"/>
        <v>NOT CORRECT</v>
      </c>
    </row>
    <row r="6" spans="1:29" x14ac:dyDescent="0.25">
      <c r="A6" s="52">
        <v>5</v>
      </c>
      <c r="B6" s="22" t="s">
        <v>4</v>
      </c>
      <c r="C6" s="17" t="s">
        <v>12</v>
      </c>
      <c r="D6" s="155" t="s">
        <v>464</v>
      </c>
      <c r="E6" s="53" t="s">
        <v>284</v>
      </c>
      <c r="F6" s="13" t="s">
        <v>220</v>
      </c>
      <c r="G6" s="13" t="s">
        <v>218</v>
      </c>
      <c r="H6" s="34" t="s">
        <v>13</v>
      </c>
      <c r="I6" s="54">
        <v>4</v>
      </c>
      <c r="J6" s="55">
        <f>18000*4</f>
        <v>72000</v>
      </c>
      <c r="K6" s="54">
        <v>4</v>
      </c>
      <c r="L6" s="55">
        <v>72000</v>
      </c>
      <c r="M6" s="56">
        <v>0</v>
      </c>
      <c r="N6" s="54">
        <v>0</v>
      </c>
      <c r="O6" s="54"/>
      <c r="P6" s="57">
        <v>4</v>
      </c>
      <c r="Q6" s="57">
        <v>0</v>
      </c>
      <c r="R6" s="57"/>
      <c r="S6" s="57">
        <v>0</v>
      </c>
      <c r="T6" s="57">
        <v>0</v>
      </c>
      <c r="U6" s="57">
        <v>0</v>
      </c>
      <c r="V6" s="57">
        <v>0</v>
      </c>
      <c r="W6" s="57">
        <v>0</v>
      </c>
      <c r="X6" s="57"/>
      <c r="Y6" s="57"/>
      <c r="Z6" s="57"/>
      <c r="AA6" s="59"/>
      <c r="AC6" s="126" t="str">
        <f t="shared" si="1"/>
        <v>NOT CORRECT</v>
      </c>
    </row>
    <row r="7" spans="1:29" x14ac:dyDescent="0.25">
      <c r="A7" s="52">
        <v>6</v>
      </c>
      <c r="B7" s="22" t="s">
        <v>4</v>
      </c>
      <c r="C7" s="17" t="s">
        <v>14</v>
      </c>
      <c r="D7" s="155" t="s">
        <v>464</v>
      </c>
      <c r="E7" s="53" t="s">
        <v>284</v>
      </c>
      <c r="F7" s="13" t="s">
        <v>220</v>
      </c>
      <c r="G7" s="13" t="s">
        <v>218</v>
      </c>
      <c r="H7" s="34" t="s">
        <v>15</v>
      </c>
      <c r="I7" s="54">
        <v>40</v>
      </c>
      <c r="J7" s="55">
        <f>I7*15000</f>
        <v>600000</v>
      </c>
      <c r="K7" s="54">
        <v>15</v>
      </c>
      <c r="L7" s="55">
        <f t="shared" si="0"/>
        <v>-374960</v>
      </c>
      <c r="M7" s="56">
        <v>375000</v>
      </c>
      <c r="N7" s="54">
        <v>25</v>
      </c>
      <c r="O7" s="54"/>
      <c r="P7" s="57">
        <v>3</v>
      </c>
      <c r="Q7" s="57">
        <v>0</v>
      </c>
      <c r="R7" s="57">
        <v>2</v>
      </c>
      <c r="S7" s="57">
        <v>4</v>
      </c>
      <c r="T7" s="57">
        <v>7</v>
      </c>
      <c r="U7" s="57">
        <v>4</v>
      </c>
      <c r="V7" s="57">
        <v>1</v>
      </c>
      <c r="W7" s="57">
        <v>2</v>
      </c>
      <c r="X7" s="57">
        <v>2</v>
      </c>
      <c r="Y7" s="57"/>
      <c r="Z7" s="57"/>
      <c r="AA7" s="59"/>
      <c r="AC7" s="126" t="str">
        <f t="shared" si="1"/>
        <v>CORRECT</v>
      </c>
    </row>
    <row r="8" spans="1:29" x14ac:dyDescent="0.25">
      <c r="A8" s="52">
        <v>7</v>
      </c>
      <c r="B8" s="22" t="s">
        <v>4</v>
      </c>
      <c r="C8" s="17" t="s">
        <v>16</v>
      </c>
      <c r="D8" s="155" t="s">
        <v>464</v>
      </c>
      <c r="E8" s="53" t="s">
        <v>284</v>
      </c>
      <c r="F8" s="13" t="s">
        <v>220</v>
      </c>
      <c r="G8" s="13" t="s">
        <v>218</v>
      </c>
      <c r="H8" s="34" t="s">
        <v>17</v>
      </c>
      <c r="I8" s="54"/>
      <c r="J8" s="55"/>
      <c r="K8" s="54"/>
      <c r="L8" s="55">
        <f t="shared" si="0"/>
        <v>-1017225</v>
      </c>
      <c r="M8" s="56">
        <v>1017225</v>
      </c>
      <c r="N8" s="54">
        <v>55</v>
      </c>
      <c r="O8" s="54"/>
      <c r="P8" s="57">
        <v>0</v>
      </c>
      <c r="Q8" s="57">
        <v>14</v>
      </c>
      <c r="R8" s="57">
        <v>4</v>
      </c>
      <c r="S8" s="57"/>
      <c r="T8" s="57"/>
      <c r="U8" s="57"/>
      <c r="V8" s="57"/>
      <c r="W8" s="57"/>
      <c r="X8" s="57"/>
      <c r="Y8" s="57"/>
      <c r="Z8" s="57"/>
      <c r="AA8" s="59"/>
      <c r="AC8" s="126" t="str">
        <f t="shared" si="1"/>
        <v>NOT CORRECT</v>
      </c>
    </row>
    <row r="9" spans="1:29" x14ac:dyDescent="0.25">
      <c r="A9" s="52">
        <v>8</v>
      </c>
      <c r="B9" s="22" t="s">
        <v>4</v>
      </c>
      <c r="C9" s="17" t="s">
        <v>18</v>
      </c>
      <c r="D9" s="155" t="s">
        <v>465</v>
      </c>
      <c r="E9" s="53" t="s">
        <v>284</v>
      </c>
      <c r="F9" s="13" t="s">
        <v>220</v>
      </c>
      <c r="G9" s="13" t="s">
        <v>218</v>
      </c>
      <c r="H9" s="34" t="s">
        <v>19</v>
      </c>
      <c r="I9" s="54">
        <v>2</v>
      </c>
      <c r="J9" s="55">
        <f>17000*2</f>
        <v>34000</v>
      </c>
      <c r="K9" s="54">
        <v>2</v>
      </c>
      <c r="L9" s="55">
        <v>34000</v>
      </c>
      <c r="M9" s="56">
        <v>0</v>
      </c>
      <c r="N9" s="54">
        <v>0</v>
      </c>
      <c r="O9" s="54"/>
      <c r="P9" s="57">
        <v>2</v>
      </c>
      <c r="Q9" s="57">
        <v>0</v>
      </c>
      <c r="R9" s="57">
        <v>0</v>
      </c>
      <c r="S9" s="57"/>
      <c r="T9" s="57"/>
      <c r="U9" s="57"/>
      <c r="V9" s="57"/>
      <c r="W9" s="57"/>
      <c r="X9" s="57"/>
      <c r="Y9" s="57"/>
      <c r="Z9" s="57"/>
      <c r="AA9" s="59"/>
      <c r="AC9" s="126" t="str">
        <f t="shared" si="1"/>
        <v>NOT CORRECT</v>
      </c>
    </row>
    <row r="10" spans="1:29" x14ac:dyDescent="0.25">
      <c r="A10" s="52">
        <v>9</v>
      </c>
      <c r="B10" s="22" t="s">
        <v>4</v>
      </c>
      <c r="C10" s="23" t="s">
        <v>23</v>
      </c>
      <c r="D10" s="155" t="s">
        <v>465</v>
      </c>
      <c r="E10" s="53" t="s">
        <v>284</v>
      </c>
      <c r="F10" s="13" t="s">
        <v>220</v>
      </c>
      <c r="G10" s="13" t="s">
        <v>218</v>
      </c>
      <c r="H10" s="60" t="s">
        <v>24</v>
      </c>
      <c r="I10" s="54">
        <v>5</v>
      </c>
      <c r="J10" s="55">
        <v>133000</v>
      </c>
      <c r="K10" s="54">
        <v>5</v>
      </c>
      <c r="L10" s="55">
        <v>133000</v>
      </c>
      <c r="M10" s="56">
        <v>0</v>
      </c>
      <c r="N10" s="54">
        <v>0</v>
      </c>
      <c r="O10" s="54"/>
      <c r="P10" s="57">
        <v>5</v>
      </c>
      <c r="Q10" s="57">
        <v>0</v>
      </c>
      <c r="R10" s="57"/>
      <c r="S10" s="57"/>
      <c r="T10" s="57"/>
      <c r="U10" s="57"/>
      <c r="V10" s="57"/>
      <c r="W10" s="57"/>
      <c r="X10" s="57"/>
      <c r="Y10" s="57"/>
      <c r="Z10" s="57"/>
      <c r="AA10" s="59"/>
      <c r="AC10" s="126" t="str">
        <f t="shared" si="1"/>
        <v>NOT CORRECT</v>
      </c>
    </row>
    <row r="11" spans="1:29" x14ac:dyDescent="0.25">
      <c r="A11" s="52">
        <v>10</v>
      </c>
      <c r="B11" s="22" t="s">
        <v>4</v>
      </c>
      <c r="C11" s="23" t="s">
        <v>23</v>
      </c>
      <c r="D11" s="155" t="s">
        <v>465</v>
      </c>
      <c r="E11" s="53" t="s">
        <v>284</v>
      </c>
      <c r="F11" s="13" t="s">
        <v>220</v>
      </c>
      <c r="G11" s="13" t="s">
        <v>218</v>
      </c>
      <c r="H11" s="60" t="s">
        <v>25</v>
      </c>
      <c r="I11" s="54">
        <v>3</v>
      </c>
      <c r="J11" s="55">
        <v>25000</v>
      </c>
      <c r="K11" s="54">
        <v>3</v>
      </c>
      <c r="L11" s="55">
        <v>25000</v>
      </c>
      <c r="M11" s="56">
        <v>0</v>
      </c>
      <c r="N11" s="54">
        <v>0</v>
      </c>
      <c r="O11" s="54"/>
      <c r="P11" s="57"/>
      <c r="Q11" s="57">
        <v>3</v>
      </c>
      <c r="R11" s="57"/>
      <c r="S11" s="57"/>
      <c r="T11" s="57"/>
      <c r="U11" s="57"/>
      <c r="V11" s="57"/>
      <c r="W11" s="57"/>
      <c r="X11" s="57"/>
      <c r="Y11" s="57"/>
      <c r="Z11" s="57"/>
      <c r="AA11" s="59"/>
      <c r="AC11" s="126" t="str">
        <f t="shared" si="1"/>
        <v>NOT CORRECT</v>
      </c>
    </row>
    <row r="12" spans="1:29" x14ac:dyDescent="0.25">
      <c r="A12" s="52">
        <v>11</v>
      </c>
      <c r="B12" s="22" t="s">
        <v>4</v>
      </c>
      <c r="C12" s="17" t="s">
        <v>26</v>
      </c>
      <c r="D12" s="155" t="s">
        <v>464</v>
      </c>
      <c r="E12" s="53" t="s">
        <v>284</v>
      </c>
      <c r="F12" s="13" t="s">
        <v>221</v>
      </c>
      <c r="G12" s="13" t="s">
        <v>21</v>
      </c>
      <c r="H12" s="34" t="s">
        <v>21</v>
      </c>
      <c r="I12" s="54">
        <v>72</v>
      </c>
      <c r="J12" s="55">
        <v>2050000</v>
      </c>
      <c r="K12" s="54">
        <v>2</v>
      </c>
      <c r="L12" s="55">
        <f t="shared" si="0"/>
        <v>-1850622.3</v>
      </c>
      <c r="M12" s="56">
        <v>1850694.3</v>
      </c>
      <c r="N12" s="54">
        <v>70</v>
      </c>
      <c r="O12" s="54"/>
      <c r="P12" s="57">
        <v>2</v>
      </c>
      <c r="Q12" s="57">
        <v>3</v>
      </c>
      <c r="R12" s="57">
        <v>3</v>
      </c>
      <c r="S12" s="57">
        <v>0</v>
      </c>
      <c r="T12" s="57">
        <v>5</v>
      </c>
      <c r="U12" s="57">
        <v>3</v>
      </c>
      <c r="V12" s="57">
        <v>2</v>
      </c>
      <c r="W12" s="57">
        <v>3</v>
      </c>
      <c r="X12" s="57">
        <v>3</v>
      </c>
      <c r="Y12" s="57">
        <v>5</v>
      </c>
      <c r="Z12" s="57">
        <v>3</v>
      </c>
      <c r="AA12" s="59">
        <v>3</v>
      </c>
      <c r="AC12" s="126" t="str">
        <f t="shared" si="1"/>
        <v>NOT CORRECT</v>
      </c>
    </row>
    <row r="13" spans="1:29" x14ac:dyDescent="0.25">
      <c r="A13" s="52">
        <v>12</v>
      </c>
      <c r="B13" s="22" t="s">
        <v>4</v>
      </c>
      <c r="C13" s="17" t="s">
        <v>27</v>
      </c>
      <c r="D13" s="155" t="s">
        <v>465</v>
      </c>
      <c r="E13" s="53" t="s">
        <v>286</v>
      </c>
      <c r="F13" s="13" t="s">
        <v>220</v>
      </c>
      <c r="G13" s="13" t="s">
        <v>218</v>
      </c>
      <c r="H13" s="34" t="s">
        <v>28</v>
      </c>
      <c r="I13" s="2">
        <v>7</v>
      </c>
      <c r="J13" s="61">
        <f>7*18000</f>
        <v>126000</v>
      </c>
      <c r="K13" s="2"/>
      <c r="L13" s="61">
        <f t="shared" si="0"/>
        <v>-125993</v>
      </c>
      <c r="M13" s="62">
        <v>126000</v>
      </c>
      <c r="N13" s="2">
        <v>7</v>
      </c>
      <c r="O13" s="2"/>
      <c r="P13" s="57"/>
      <c r="Q13" s="57"/>
      <c r="R13" s="57"/>
      <c r="S13" s="57"/>
      <c r="T13" s="57"/>
      <c r="U13" s="57">
        <v>2</v>
      </c>
      <c r="V13" s="57"/>
      <c r="W13" s="57">
        <v>2</v>
      </c>
      <c r="X13" s="57">
        <v>3</v>
      </c>
      <c r="Y13" s="57"/>
      <c r="Z13" s="57"/>
      <c r="AA13" s="59"/>
      <c r="AC13" s="126" t="str">
        <f t="shared" si="1"/>
        <v>CORRECT</v>
      </c>
    </row>
    <row r="14" spans="1:29" x14ac:dyDescent="0.25">
      <c r="A14" s="52">
        <v>13</v>
      </c>
      <c r="B14" s="22" t="s">
        <v>4</v>
      </c>
      <c r="C14" s="17" t="s">
        <v>29</v>
      </c>
      <c r="D14" s="158">
        <v>41548</v>
      </c>
      <c r="E14" s="53" t="s">
        <v>286</v>
      </c>
      <c r="F14" s="13" t="s">
        <v>220</v>
      </c>
      <c r="G14" s="13" t="s">
        <v>218</v>
      </c>
      <c r="H14" s="34" t="s">
        <v>28</v>
      </c>
      <c r="I14" s="2">
        <v>4</v>
      </c>
      <c r="J14" s="61">
        <f>18000*I14</f>
        <v>72000</v>
      </c>
      <c r="K14" s="2"/>
      <c r="L14" s="61">
        <f t="shared" si="0"/>
        <v>-71996</v>
      </c>
      <c r="M14" s="62">
        <v>72000</v>
      </c>
      <c r="N14" s="2">
        <v>4</v>
      </c>
      <c r="O14" s="2"/>
      <c r="P14" s="57"/>
      <c r="Q14" s="57"/>
      <c r="R14" s="57"/>
      <c r="S14" s="57"/>
      <c r="T14" s="57"/>
      <c r="U14" s="57"/>
      <c r="V14" s="57">
        <v>2</v>
      </c>
      <c r="W14" s="57">
        <v>2</v>
      </c>
      <c r="X14" s="57"/>
      <c r="Y14" s="57"/>
      <c r="Z14" s="57"/>
      <c r="AA14" s="59"/>
      <c r="AC14" s="126" t="str">
        <f t="shared" si="1"/>
        <v>CORRECT</v>
      </c>
    </row>
    <row r="15" spans="1:29" x14ac:dyDescent="0.25">
      <c r="A15" s="52">
        <v>14</v>
      </c>
      <c r="B15" s="22" t="s">
        <v>4</v>
      </c>
      <c r="C15" s="17" t="s">
        <v>30</v>
      </c>
      <c r="D15" s="158">
        <v>41426</v>
      </c>
      <c r="E15" s="53" t="s">
        <v>286</v>
      </c>
      <c r="F15" s="13" t="s">
        <v>220</v>
      </c>
      <c r="G15" s="13" t="s">
        <v>218</v>
      </c>
      <c r="H15" s="34" t="s">
        <v>28</v>
      </c>
      <c r="I15" s="2">
        <v>9</v>
      </c>
      <c r="J15" s="61">
        <f>I15*16000</f>
        <v>144000</v>
      </c>
      <c r="K15" s="2"/>
      <c r="L15" s="61">
        <f t="shared" si="0"/>
        <v>-143991</v>
      </c>
      <c r="M15" s="62">
        <v>144000</v>
      </c>
      <c r="N15" s="2">
        <v>9</v>
      </c>
      <c r="O15" s="2"/>
      <c r="P15" s="57"/>
      <c r="Q15" s="57"/>
      <c r="R15" s="57">
        <v>2</v>
      </c>
      <c r="S15" s="57"/>
      <c r="T15" s="57"/>
      <c r="U15" s="57">
        <v>3</v>
      </c>
      <c r="V15" s="57">
        <v>2</v>
      </c>
      <c r="W15" s="57">
        <v>2</v>
      </c>
      <c r="X15" s="57"/>
      <c r="Y15" s="57"/>
      <c r="Z15" s="57"/>
      <c r="AA15" s="59"/>
      <c r="AC15" s="126" t="str">
        <f t="shared" si="1"/>
        <v>CORRECT</v>
      </c>
    </row>
    <row r="16" spans="1:29" x14ac:dyDescent="0.25">
      <c r="A16" s="52">
        <v>15</v>
      </c>
      <c r="B16" s="22" t="s">
        <v>4</v>
      </c>
      <c r="C16" s="17" t="s">
        <v>31</v>
      </c>
      <c r="D16" s="158">
        <v>41426</v>
      </c>
      <c r="E16" s="53" t="s">
        <v>284</v>
      </c>
      <c r="F16" s="13" t="s">
        <v>220</v>
      </c>
      <c r="G16" s="13" t="s">
        <v>218</v>
      </c>
      <c r="H16" s="34" t="s">
        <v>32</v>
      </c>
      <c r="I16" s="2">
        <v>2</v>
      </c>
      <c r="J16" s="61">
        <f>I16*20000</f>
        <v>40000</v>
      </c>
      <c r="K16" s="2"/>
      <c r="L16" s="61">
        <f t="shared" si="0"/>
        <v>-39998</v>
      </c>
      <c r="M16" s="62">
        <v>40000</v>
      </c>
      <c r="N16" s="2">
        <v>2</v>
      </c>
      <c r="O16" s="2"/>
      <c r="P16" s="57"/>
      <c r="Q16" s="57"/>
      <c r="R16" s="57">
        <v>2</v>
      </c>
      <c r="S16" s="57"/>
      <c r="T16" s="57"/>
      <c r="U16" s="57"/>
      <c r="V16" s="57"/>
      <c r="W16" s="57"/>
      <c r="X16" s="57"/>
      <c r="Y16" s="57"/>
      <c r="Z16" s="57"/>
      <c r="AA16" s="59"/>
      <c r="AC16" s="126" t="str">
        <f t="shared" si="1"/>
        <v>CORRECT</v>
      </c>
    </row>
    <row r="17" spans="1:29" x14ac:dyDescent="0.25">
      <c r="A17" s="52">
        <v>16</v>
      </c>
      <c r="B17" s="22" t="s">
        <v>4</v>
      </c>
      <c r="C17" s="17" t="s">
        <v>33</v>
      </c>
      <c r="D17" s="155" t="s">
        <v>465</v>
      </c>
      <c r="E17" s="53" t="s">
        <v>284</v>
      </c>
      <c r="F17" s="13" t="s">
        <v>220</v>
      </c>
      <c r="G17" s="13" t="s">
        <v>21</v>
      </c>
      <c r="H17" s="34" t="s">
        <v>34</v>
      </c>
      <c r="I17" s="2">
        <v>4</v>
      </c>
      <c r="J17" s="2">
        <v>80000</v>
      </c>
      <c r="K17" s="2">
        <v>4</v>
      </c>
      <c r="L17" s="2">
        <v>80000</v>
      </c>
      <c r="M17" s="2"/>
      <c r="N17" s="2">
        <v>0</v>
      </c>
      <c r="O17" s="2"/>
      <c r="P17" s="59"/>
      <c r="Q17" s="59"/>
      <c r="R17" s="59"/>
      <c r="S17" s="59"/>
      <c r="T17" s="59"/>
      <c r="U17" s="59"/>
      <c r="V17" s="59"/>
      <c r="W17" s="59"/>
      <c r="X17" s="59"/>
      <c r="Y17" s="59"/>
      <c r="Z17" s="59"/>
      <c r="AA17" s="59"/>
      <c r="AC17" s="126" t="str">
        <f t="shared" si="1"/>
        <v>CORRECT</v>
      </c>
    </row>
    <row r="18" spans="1:29" x14ac:dyDescent="0.25">
      <c r="A18" s="52">
        <v>17</v>
      </c>
      <c r="B18" s="22" t="s">
        <v>4</v>
      </c>
      <c r="C18" s="17" t="s">
        <v>35</v>
      </c>
      <c r="D18" s="158">
        <v>41456</v>
      </c>
      <c r="E18" s="53" t="s">
        <v>286</v>
      </c>
      <c r="F18" s="13" t="s">
        <v>221</v>
      </c>
      <c r="G18" s="13" t="s">
        <v>218</v>
      </c>
      <c r="H18" s="34" t="s">
        <v>36</v>
      </c>
      <c r="I18" s="2">
        <v>15</v>
      </c>
      <c r="J18" s="2"/>
      <c r="K18" s="2"/>
      <c r="L18" s="2"/>
      <c r="M18" s="2"/>
      <c r="N18" s="2">
        <v>15</v>
      </c>
      <c r="O18" s="2"/>
      <c r="P18" s="59"/>
      <c r="Q18" s="59"/>
      <c r="R18" s="59"/>
      <c r="S18" s="59"/>
      <c r="T18" s="59"/>
      <c r="U18" s="59"/>
      <c r="V18" s="59"/>
      <c r="W18" s="59">
        <v>15</v>
      </c>
      <c r="X18" s="59"/>
      <c r="Y18" s="59"/>
      <c r="Z18" s="59"/>
      <c r="AA18" s="59"/>
      <c r="AC18" s="126" t="str">
        <f t="shared" si="1"/>
        <v>CORRECT</v>
      </c>
    </row>
    <row r="19" spans="1:29" x14ac:dyDescent="0.25">
      <c r="A19" s="52">
        <v>18</v>
      </c>
      <c r="B19" s="22" t="s">
        <v>4</v>
      </c>
      <c r="C19" s="17" t="s">
        <v>37</v>
      </c>
      <c r="D19" s="158">
        <v>41456</v>
      </c>
      <c r="E19" s="53" t="s">
        <v>286</v>
      </c>
      <c r="F19" s="13" t="s">
        <v>220</v>
      </c>
      <c r="G19" s="13" t="s">
        <v>218</v>
      </c>
      <c r="H19" s="34" t="s">
        <v>36</v>
      </c>
      <c r="I19" s="2">
        <v>15</v>
      </c>
      <c r="J19" s="2">
        <v>837975</v>
      </c>
      <c r="K19" s="2"/>
      <c r="L19" s="2"/>
      <c r="M19" s="2"/>
      <c r="N19" s="2">
        <v>15</v>
      </c>
      <c r="O19" s="2"/>
      <c r="P19" s="59"/>
      <c r="Q19" s="59"/>
      <c r="R19" s="59"/>
      <c r="S19" s="59"/>
      <c r="T19" s="59"/>
      <c r="U19" s="59"/>
      <c r="V19" s="59">
        <v>15</v>
      </c>
      <c r="W19" s="59"/>
      <c r="X19" s="59"/>
      <c r="Y19" s="59"/>
      <c r="Z19" s="59"/>
      <c r="AA19" s="59"/>
      <c r="AC19" s="126" t="str">
        <f t="shared" si="1"/>
        <v>CORRECT</v>
      </c>
    </row>
    <row r="20" spans="1:29" x14ac:dyDescent="0.25">
      <c r="A20" s="52">
        <v>19</v>
      </c>
      <c r="B20" s="22" t="s">
        <v>4</v>
      </c>
      <c r="C20" s="17" t="s">
        <v>38</v>
      </c>
      <c r="D20" s="158">
        <v>41487</v>
      </c>
      <c r="E20" s="53" t="s">
        <v>286</v>
      </c>
      <c r="F20" s="13" t="s">
        <v>220</v>
      </c>
      <c r="G20" s="13" t="s">
        <v>218</v>
      </c>
      <c r="H20" s="34" t="s">
        <v>39</v>
      </c>
      <c r="I20" s="2">
        <v>4</v>
      </c>
      <c r="J20" s="2">
        <v>66000</v>
      </c>
      <c r="K20" s="2"/>
      <c r="L20" s="2">
        <v>66000</v>
      </c>
      <c r="M20" s="2"/>
      <c r="N20" s="2">
        <v>4</v>
      </c>
      <c r="O20" s="2"/>
      <c r="P20" s="59"/>
      <c r="Q20" s="59"/>
      <c r="R20" s="59"/>
      <c r="S20" s="59"/>
      <c r="T20" s="59">
        <v>1</v>
      </c>
      <c r="U20" s="59">
        <v>2</v>
      </c>
      <c r="V20" s="59"/>
      <c r="W20" s="59"/>
      <c r="X20" s="59"/>
      <c r="Y20" s="59"/>
      <c r="Z20" s="59"/>
      <c r="AA20" s="59"/>
      <c r="AC20" s="126" t="str">
        <f t="shared" si="1"/>
        <v>NOT CORRECT</v>
      </c>
    </row>
    <row r="21" spans="1:29" x14ac:dyDescent="0.25">
      <c r="A21" s="52">
        <v>20</v>
      </c>
      <c r="B21" s="22" t="s">
        <v>4</v>
      </c>
      <c r="C21" s="17" t="s">
        <v>14</v>
      </c>
      <c r="D21" s="155" t="s">
        <v>465</v>
      </c>
      <c r="E21" s="53" t="s">
        <v>284</v>
      </c>
      <c r="F21" s="13" t="s">
        <v>220</v>
      </c>
      <c r="G21" s="13" t="s">
        <v>218</v>
      </c>
      <c r="H21" s="34" t="s">
        <v>39</v>
      </c>
      <c r="I21" s="2">
        <v>3</v>
      </c>
      <c r="J21" s="2">
        <v>49500</v>
      </c>
      <c r="K21" s="2">
        <v>3</v>
      </c>
      <c r="L21" s="2">
        <v>49500</v>
      </c>
      <c r="M21" s="2"/>
      <c r="N21" s="2">
        <v>0</v>
      </c>
      <c r="O21" s="2"/>
      <c r="P21" s="59"/>
      <c r="Q21" s="59"/>
      <c r="R21" s="59"/>
      <c r="S21" s="59"/>
      <c r="T21" s="59"/>
      <c r="U21" s="59"/>
      <c r="V21" s="59"/>
      <c r="W21" s="59"/>
      <c r="X21" s="59"/>
      <c r="Y21" s="59"/>
      <c r="Z21" s="59"/>
      <c r="AA21" s="59"/>
      <c r="AC21" s="126" t="str">
        <f t="shared" si="1"/>
        <v>CORRECT</v>
      </c>
    </row>
    <row r="22" spans="1:29" x14ac:dyDescent="0.25">
      <c r="A22" s="52">
        <v>21</v>
      </c>
      <c r="B22" s="22" t="s">
        <v>4</v>
      </c>
      <c r="C22" s="17" t="s">
        <v>40</v>
      </c>
      <c r="D22" s="158">
        <v>41365</v>
      </c>
      <c r="E22" s="53" t="s">
        <v>285</v>
      </c>
      <c r="F22" s="13" t="s">
        <v>220</v>
      </c>
      <c r="G22" s="13" t="s">
        <v>218</v>
      </c>
      <c r="H22" s="34" t="s">
        <v>11</v>
      </c>
      <c r="I22" s="2">
        <v>30</v>
      </c>
      <c r="J22" s="2">
        <v>105000</v>
      </c>
      <c r="K22" s="2">
        <v>9</v>
      </c>
      <c r="L22" s="2"/>
      <c r="M22" s="2">
        <v>105000</v>
      </c>
      <c r="N22" s="2">
        <v>21</v>
      </c>
      <c r="O22" s="2"/>
      <c r="P22" s="59"/>
      <c r="Q22" s="59"/>
      <c r="R22" s="59"/>
      <c r="S22" s="59"/>
      <c r="T22" s="59"/>
      <c r="U22" s="59"/>
      <c r="V22" s="59"/>
      <c r="W22" s="59"/>
      <c r="X22" s="59"/>
      <c r="Y22" s="59"/>
      <c r="Z22" s="59"/>
      <c r="AA22" s="59"/>
      <c r="AC22" s="126" t="str">
        <f t="shared" si="1"/>
        <v>NOT CORRECT</v>
      </c>
    </row>
    <row r="23" spans="1:29" x14ac:dyDescent="0.25">
      <c r="A23" s="52">
        <v>22</v>
      </c>
      <c r="B23" s="22" t="s">
        <v>4</v>
      </c>
      <c r="C23" s="17" t="s">
        <v>41</v>
      </c>
      <c r="D23" s="158">
        <v>41334</v>
      </c>
      <c r="E23" s="53" t="s">
        <v>284</v>
      </c>
      <c r="F23" s="13" t="s">
        <v>221</v>
      </c>
      <c r="G23" s="13" t="s">
        <v>270</v>
      </c>
      <c r="H23" s="34" t="s">
        <v>42</v>
      </c>
      <c r="I23" s="2">
        <v>2</v>
      </c>
      <c r="J23" s="2">
        <v>40000</v>
      </c>
      <c r="K23" s="2">
        <v>2</v>
      </c>
      <c r="L23" s="2"/>
      <c r="M23" s="2"/>
      <c r="N23" s="2">
        <v>0</v>
      </c>
      <c r="O23" s="63"/>
      <c r="P23" s="59"/>
      <c r="Q23" s="59"/>
      <c r="R23" s="59"/>
      <c r="S23" s="59"/>
      <c r="T23" s="59"/>
      <c r="U23" s="59"/>
      <c r="V23" s="59"/>
      <c r="W23" s="59"/>
      <c r="X23" s="59"/>
      <c r="Y23" s="59"/>
      <c r="Z23" s="59"/>
      <c r="AA23" s="59"/>
      <c r="AC23" s="126" t="str">
        <f t="shared" si="1"/>
        <v>CORRECT</v>
      </c>
    </row>
    <row r="24" spans="1:29" x14ac:dyDescent="0.25">
      <c r="A24" s="52">
        <v>23</v>
      </c>
      <c r="B24" s="22" t="s">
        <v>4</v>
      </c>
      <c r="C24" s="17" t="s">
        <v>43</v>
      </c>
      <c r="D24" s="158">
        <v>41456</v>
      </c>
      <c r="E24" s="53" t="s">
        <v>284</v>
      </c>
      <c r="F24" s="13" t="s">
        <v>220</v>
      </c>
      <c r="G24" s="13" t="s">
        <v>218</v>
      </c>
      <c r="H24" s="34" t="s">
        <v>44</v>
      </c>
      <c r="I24" s="2">
        <v>1</v>
      </c>
      <c r="J24" s="2">
        <v>17000</v>
      </c>
      <c r="K24" s="2">
        <v>1</v>
      </c>
      <c r="L24" s="2">
        <v>17000</v>
      </c>
      <c r="M24" s="2"/>
      <c r="N24" s="2">
        <v>0</v>
      </c>
      <c r="O24" s="2"/>
      <c r="P24" s="59"/>
      <c r="Q24" s="59"/>
      <c r="R24" s="59"/>
      <c r="S24" s="59"/>
      <c r="T24" s="59"/>
      <c r="U24" s="59"/>
      <c r="V24" s="59"/>
      <c r="W24" s="59"/>
      <c r="X24" s="59"/>
      <c r="Y24" s="59"/>
      <c r="Z24" s="59"/>
      <c r="AA24" s="59"/>
      <c r="AC24" s="126" t="str">
        <f t="shared" si="1"/>
        <v>CORRECT</v>
      </c>
    </row>
    <row r="25" spans="1:29" x14ac:dyDescent="0.25">
      <c r="A25" s="52">
        <v>24</v>
      </c>
      <c r="B25" s="22" t="s">
        <v>4</v>
      </c>
      <c r="C25" s="17" t="s">
        <v>45</v>
      </c>
      <c r="D25" s="158">
        <v>41456</v>
      </c>
      <c r="E25" s="53" t="s">
        <v>284</v>
      </c>
      <c r="F25" s="13" t="s">
        <v>220</v>
      </c>
      <c r="G25" s="13" t="s">
        <v>218</v>
      </c>
      <c r="H25" s="34" t="s">
        <v>46</v>
      </c>
      <c r="I25" s="2">
        <v>24</v>
      </c>
      <c r="J25" s="2">
        <v>384000</v>
      </c>
      <c r="K25" s="2">
        <v>0</v>
      </c>
      <c r="L25" s="2"/>
      <c r="M25" s="2">
        <v>384000</v>
      </c>
      <c r="N25" s="2">
        <v>24</v>
      </c>
      <c r="O25" s="2"/>
      <c r="P25" s="59"/>
      <c r="Q25" s="59"/>
      <c r="R25" s="59"/>
      <c r="S25" s="59">
        <v>1</v>
      </c>
      <c r="T25" s="59">
        <v>2</v>
      </c>
      <c r="U25" s="59">
        <v>5</v>
      </c>
      <c r="V25" s="59">
        <v>5</v>
      </c>
      <c r="W25" s="59">
        <v>4</v>
      </c>
      <c r="X25" s="59">
        <v>3</v>
      </c>
      <c r="Y25" s="59">
        <v>2</v>
      </c>
      <c r="Z25" s="59">
        <v>2</v>
      </c>
      <c r="AA25" s="59"/>
      <c r="AC25" s="126" t="str">
        <f t="shared" si="1"/>
        <v>CORRECT</v>
      </c>
    </row>
    <row r="26" spans="1:29" x14ac:dyDescent="0.25">
      <c r="A26" s="52">
        <v>25</v>
      </c>
      <c r="B26" s="22" t="s">
        <v>4</v>
      </c>
      <c r="C26" s="17" t="s">
        <v>47</v>
      </c>
      <c r="D26" s="158">
        <v>41579</v>
      </c>
      <c r="E26" s="53" t="s">
        <v>284</v>
      </c>
      <c r="F26" s="13" t="s">
        <v>220</v>
      </c>
      <c r="G26" s="13" t="s">
        <v>218</v>
      </c>
      <c r="H26" s="34" t="s">
        <v>48</v>
      </c>
      <c r="I26" s="2">
        <v>3</v>
      </c>
      <c r="J26" s="2">
        <v>75000</v>
      </c>
      <c r="K26" s="2">
        <v>0</v>
      </c>
      <c r="L26" s="2"/>
      <c r="M26" s="2">
        <v>75000</v>
      </c>
      <c r="N26" s="2">
        <v>3</v>
      </c>
      <c r="O26" s="2"/>
      <c r="P26" s="59"/>
      <c r="Q26" s="59"/>
      <c r="R26" s="59"/>
      <c r="S26" s="59"/>
      <c r="T26" s="59"/>
      <c r="U26" s="59"/>
      <c r="V26" s="59"/>
      <c r="W26" s="59">
        <v>3</v>
      </c>
      <c r="X26" s="59"/>
      <c r="Y26" s="59"/>
      <c r="Z26" s="59"/>
      <c r="AA26" s="59"/>
      <c r="AC26" s="126" t="str">
        <f t="shared" si="1"/>
        <v>CORRECT</v>
      </c>
    </row>
    <row r="27" spans="1:29" x14ac:dyDescent="0.25">
      <c r="A27" s="52">
        <v>26</v>
      </c>
      <c r="B27" s="22" t="s">
        <v>4</v>
      </c>
      <c r="C27" s="17" t="s">
        <v>49</v>
      </c>
      <c r="D27" s="158">
        <v>41456</v>
      </c>
      <c r="E27" s="53" t="s">
        <v>284</v>
      </c>
      <c r="F27" s="13" t="s">
        <v>220</v>
      </c>
      <c r="G27" s="13" t="s">
        <v>218</v>
      </c>
      <c r="H27" s="64" t="s">
        <v>25</v>
      </c>
      <c r="I27" s="65">
        <v>2</v>
      </c>
      <c r="J27" s="65">
        <v>36000</v>
      </c>
      <c r="K27" s="65">
        <v>0</v>
      </c>
      <c r="L27" s="65"/>
      <c r="M27" s="2">
        <v>36000</v>
      </c>
      <c r="N27" s="2">
        <v>2</v>
      </c>
      <c r="O27" s="2"/>
      <c r="P27" s="59"/>
      <c r="Q27" s="59"/>
      <c r="R27" s="59"/>
      <c r="S27" s="59"/>
      <c r="T27" s="59">
        <v>2</v>
      </c>
      <c r="U27" s="59"/>
      <c r="V27" s="59"/>
      <c r="W27" s="59"/>
      <c r="X27" s="59"/>
      <c r="Y27" s="59"/>
      <c r="Z27" s="59"/>
      <c r="AA27" s="59"/>
      <c r="AC27" s="126" t="str">
        <f t="shared" si="1"/>
        <v>CORRECT</v>
      </c>
    </row>
    <row r="28" spans="1:29" x14ac:dyDescent="0.25">
      <c r="A28" s="52">
        <v>27</v>
      </c>
      <c r="B28" s="22" t="s">
        <v>4</v>
      </c>
      <c r="C28" s="17" t="s">
        <v>50</v>
      </c>
      <c r="D28" s="158">
        <v>41487</v>
      </c>
      <c r="E28" s="53" t="s">
        <v>284</v>
      </c>
      <c r="F28" s="13" t="s">
        <v>220</v>
      </c>
      <c r="G28" s="13" t="s">
        <v>218</v>
      </c>
      <c r="H28" s="34" t="s">
        <v>51</v>
      </c>
      <c r="I28" s="2">
        <v>5</v>
      </c>
      <c r="J28" s="2"/>
      <c r="K28" s="2">
        <v>0</v>
      </c>
      <c r="L28" s="2"/>
      <c r="M28" s="2"/>
      <c r="N28" s="2">
        <v>5</v>
      </c>
      <c r="O28" s="2"/>
      <c r="P28" s="59"/>
      <c r="Q28" s="59"/>
      <c r="R28" s="59"/>
      <c r="S28" s="59"/>
      <c r="T28" s="59">
        <v>5</v>
      </c>
      <c r="U28" s="59"/>
      <c r="V28" s="59"/>
      <c r="W28" s="59"/>
      <c r="X28" s="59"/>
      <c r="Y28" s="59"/>
      <c r="Z28" s="59"/>
      <c r="AA28" s="59"/>
      <c r="AC28" s="126" t="str">
        <f t="shared" si="1"/>
        <v>CORRECT</v>
      </c>
    </row>
    <row r="29" spans="1:29" x14ac:dyDescent="0.25">
      <c r="A29" s="52">
        <v>28</v>
      </c>
      <c r="B29" s="22" t="s">
        <v>4</v>
      </c>
      <c r="C29" s="17" t="s">
        <v>52</v>
      </c>
      <c r="D29" s="158">
        <v>41548</v>
      </c>
      <c r="E29" s="53" t="s">
        <v>285</v>
      </c>
      <c r="F29" s="13" t="s">
        <v>220</v>
      </c>
      <c r="G29" s="13"/>
      <c r="H29" s="64" t="s">
        <v>53</v>
      </c>
      <c r="I29" s="65">
        <v>2</v>
      </c>
      <c r="J29" s="65"/>
      <c r="K29" s="65">
        <v>0</v>
      </c>
      <c r="L29" s="65"/>
      <c r="M29" s="2"/>
      <c r="N29" s="2">
        <v>2</v>
      </c>
      <c r="O29" s="2"/>
      <c r="P29" s="59"/>
      <c r="Q29" s="59"/>
      <c r="R29" s="59"/>
      <c r="S29" s="59"/>
      <c r="T29" s="59"/>
      <c r="U29" s="59"/>
      <c r="V29" s="59">
        <v>2</v>
      </c>
      <c r="W29" s="59"/>
      <c r="X29" s="59"/>
      <c r="Y29" s="59"/>
      <c r="Z29" s="59"/>
      <c r="AA29" s="59"/>
      <c r="AC29" s="126" t="str">
        <f t="shared" si="1"/>
        <v>CORRECT</v>
      </c>
    </row>
    <row r="30" spans="1:29" x14ac:dyDescent="0.25">
      <c r="A30" s="52">
        <v>29</v>
      </c>
      <c r="B30" s="22" t="s">
        <v>4</v>
      </c>
      <c r="C30" s="17" t="s">
        <v>54</v>
      </c>
      <c r="D30" s="158">
        <v>41487</v>
      </c>
      <c r="E30" s="53" t="s">
        <v>284</v>
      </c>
      <c r="F30" s="13" t="s">
        <v>220</v>
      </c>
      <c r="G30" s="13" t="s">
        <v>218</v>
      </c>
      <c r="H30" s="34" t="s">
        <v>28</v>
      </c>
      <c r="I30" s="2">
        <v>7</v>
      </c>
      <c r="J30" s="2">
        <f>I30*17000</f>
        <v>119000</v>
      </c>
      <c r="K30" s="2">
        <v>0</v>
      </c>
      <c r="L30" s="2"/>
      <c r="M30" s="2"/>
      <c r="N30" s="2">
        <v>7</v>
      </c>
      <c r="O30" s="2"/>
      <c r="P30" s="59"/>
      <c r="Q30" s="59"/>
      <c r="R30" s="59"/>
      <c r="S30" s="59"/>
      <c r="T30" s="59">
        <v>1</v>
      </c>
      <c r="U30" s="59">
        <v>3</v>
      </c>
      <c r="V30" s="59">
        <v>2</v>
      </c>
      <c r="W30" s="59">
        <v>1</v>
      </c>
      <c r="X30" s="59"/>
      <c r="Y30" s="59"/>
      <c r="Z30" s="59"/>
      <c r="AA30" s="59"/>
      <c r="AC30" s="126" t="str">
        <f t="shared" si="1"/>
        <v>CORRECT</v>
      </c>
    </row>
    <row r="31" spans="1:29" x14ac:dyDescent="0.25">
      <c r="A31" s="52">
        <v>30</v>
      </c>
      <c r="B31" s="22" t="s">
        <v>4</v>
      </c>
      <c r="C31" s="17" t="s">
        <v>55</v>
      </c>
      <c r="D31" s="158">
        <v>41487</v>
      </c>
      <c r="E31" s="53" t="s">
        <v>284</v>
      </c>
      <c r="F31" s="13" t="s">
        <v>220</v>
      </c>
      <c r="G31" s="13" t="s">
        <v>218</v>
      </c>
      <c r="H31" s="64" t="s">
        <v>56</v>
      </c>
      <c r="I31" s="65">
        <v>2</v>
      </c>
      <c r="J31" s="65">
        <v>36000</v>
      </c>
      <c r="K31" s="65">
        <v>0</v>
      </c>
      <c r="L31" s="65"/>
      <c r="M31" s="2"/>
      <c r="N31" s="2">
        <v>2</v>
      </c>
      <c r="O31" s="2"/>
      <c r="P31" s="59"/>
      <c r="Q31" s="59"/>
      <c r="R31" s="59"/>
      <c r="S31" s="59"/>
      <c r="T31" s="59">
        <v>2</v>
      </c>
      <c r="U31" s="59"/>
      <c r="V31" s="59"/>
      <c r="W31" s="59"/>
      <c r="X31" s="59"/>
      <c r="Y31" s="59"/>
      <c r="Z31" s="59"/>
      <c r="AA31" s="59"/>
      <c r="AC31" s="126" t="str">
        <f t="shared" si="1"/>
        <v>CORRECT</v>
      </c>
    </row>
    <row r="32" spans="1:29" x14ac:dyDescent="0.25">
      <c r="A32" s="52">
        <v>31</v>
      </c>
      <c r="B32" s="22" t="s">
        <v>4</v>
      </c>
      <c r="C32" s="17" t="s">
        <v>57</v>
      </c>
      <c r="D32" s="155" t="s">
        <v>465</v>
      </c>
      <c r="E32" s="53" t="s">
        <v>284</v>
      </c>
      <c r="F32" s="13" t="s">
        <v>220</v>
      </c>
      <c r="G32" s="13" t="s">
        <v>218</v>
      </c>
      <c r="H32" s="34" t="s">
        <v>58</v>
      </c>
      <c r="I32" s="2"/>
      <c r="J32" s="2"/>
      <c r="K32" s="2"/>
      <c r="L32" s="2"/>
      <c r="M32" s="2"/>
      <c r="N32" s="2"/>
      <c r="O32" s="2"/>
      <c r="P32" s="59"/>
      <c r="Q32" s="59"/>
      <c r="R32" s="59"/>
      <c r="S32" s="59"/>
      <c r="T32" s="59"/>
      <c r="U32" s="59"/>
      <c r="V32" s="59"/>
      <c r="W32" s="59"/>
      <c r="X32" s="59"/>
      <c r="Y32" s="59"/>
      <c r="Z32" s="59"/>
      <c r="AA32" s="59"/>
      <c r="AC32" s="126" t="str">
        <f t="shared" si="1"/>
        <v>CORRECT</v>
      </c>
    </row>
    <row r="33" spans="1:29" x14ac:dyDescent="0.25">
      <c r="A33" s="52">
        <v>32</v>
      </c>
      <c r="B33" s="22" t="s">
        <v>4</v>
      </c>
      <c r="C33" s="17" t="s">
        <v>59</v>
      </c>
      <c r="D33" s="158">
        <v>41548</v>
      </c>
      <c r="E33" s="53" t="s">
        <v>284</v>
      </c>
      <c r="F33" s="13" t="s">
        <v>220</v>
      </c>
      <c r="G33" s="13" t="s">
        <v>21</v>
      </c>
      <c r="H33" s="34" t="s">
        <v>60</v>
      </c>
      <c r="I33" s="2">
        <v>40</v>
      </c>
      <c r="J33" s="2">
        <f>23000*40</f>
        <v>920000</v>
      </c>
      <c r="K33" s="2">
        <v>0</v>
      </c>
      <c r="L33" s="2">
        <v>0</v>
      </c>
      <c r="M33" s="2">
        <f>23000*40</f>
        <v>920000</v>
      </c>
      <c r="N33" s="2">
        <v>40</v>
      </c>
      <c r="O33" s="2"/>
      <c r="P33" s="59"/>
      <c r="Q33" s="59"/>
      <c r="R33" s="59"/>
      <c r="S33" s="59"/>
      <c r="T33" s="59"/>
      <c r="U33" s="59"/>
      <c r="V33" s="59">
        <v>2</v>
      </c>
      <c r="W33" s="59"/>
      <c r="X33" s="59"/>
      <c r="Y33" s="59"/>
      <c r="Z33" s="59"/>
      <c r="AA33" s="59"/>
      <c r="AC33" s="126" t="str">
        <f t="shared" si="1"/>
        <v>NOT CORRECT</v>
      </c>
    </row>
    <row r="34" spans="1:29" x14ac:dyDescent="0.25">
      <c r="A34" s="52">
        <v>33</v>
      </c>
      <c r="B34" s="22" t="s">
        <v>4</v>
      </c>
      <c r="C34" s="17" t="s">
        <v>61</v>
      </c>
      <c r="D34" s="155" t="s">
        <v>465</v>
      </c>
      <c r="E34" s="53" t="s">
        <v>284</v>
      </c>
      <c r="F34" s="13" t="s">
        <v>221</v>
      </c>
      <c r="G34" s="13" t="s">
        <v>21</v>
      </c>
      <c r="H34" s="34" t="s">
        <v>62</v>
      </c>
      <c r="I34" s="2"/>
      <c r="J34" s="2"/>
      <c r="K34" s="2"/>
      <c r="L34" s="2"/>
      <c r="M34" s="2"/>
      <c r="N34" s="2"/>
      <c r="O34" s="2"/>
      <c r="P34" s="59"/>
      <c r="Q34" s="59"/>
      <c r="R34" s="59"/>
      <c r="S34" s="59"/>
      <c r="T34" s="59"/>
      <c r="U34" s="59"/>
      <c r="V34" s="59"/>
      <c r="W34" s="59"/>
      <c r="X34" s="59"/>
      <c r="Y34" s="59"/>
      <c r="Z34" s="59"/>
      <c r="AA34" s="59"/>
      <c r="AC34" s="126" t="str">
        <f t="shared" si="1"/>
        <v>CORRECT</v>
      </c>
    </row>
    <row r="35" spans="1:29" x14ac:dyDescent="0.25">
      <c r="A35" s="52">
        <v>34</v>
      </c>
      <c r="B35" s="22" t="s">
        <v>4</v>
      </c>
      <c r="C35" s="17" t="s">
        <v>63</v>
      </c>
      <c r="D35" s="155" t="s">
        <v>465</v>
      </c>
      <c r="E35" s="53" t="s">
        <v>284</v>
      </c>
      <c r="F35" s="13" t="s">
        <v>220</v>
      </c>
      <c r="G35" s="13" t="s">
        <v>218</v>
      </c>
      <c r="H35" s="34" t="s">
        <v>46</v>
      </c>
      <c r="I35" s="2"/>
      <c r="J35" s="2"/>
      <c r="K35" s="2"/>
      <c r="L35" s="2"/>
      <c r="M35" s="2"/>
      <c r="N35" s="2"/>
      <c r="O35" s="2"/>
      <c r="P35" s="59"/>
      <c r="Q35" s="59"/>
      <c r="R35" s="59"/>
      <c r="S35" s="59"/>
      <c r="T35" s="59"/>
      <c r="U35" s="59"/>
      <c r="V35" s="59"/>
      <c r="W35" s="59"/>
      <c r="X35" s="59"/>
      <c r="Y35" s="59"/>
      <c r="Z35" s="59"/>
      <c r="AA35" s="59"/>
      <c r="AC35" s="126" t="str">
        <f t="shared" si="1"/>
        <v>CORRECT</v>
      </c>
    </row>
    <row r="36" spans="1:29" x14ac:dyDescent="0.25">
      <c r="A36" s="52">
        <v>35</v>
      </c>
      <c r="B36" s="22" t="s">
        <v>4</v>
      </c>
      <c r="C36" s="17" t="s">
        <v>327</v>
      </c>
      <c r="D36" s="158">
        <v>41518</v>
      </c>
      <c r="E36" s="53" t="s">
        <v>284</v>
      </c>
      <c r="F36" s="13" t="s">
        <v>220</v>
      </c>
      <c r="G36" s="13" t="s">
        <v>218</v>
      </c>
      <c r="H36" s="34" t="s">
        <v>328</v>
      </c>
      <c r="I36" s="2">
        <v>3</v>
      </c>
      <c r="J36" s="2">
        <v>51000</v>
      </c>
      <c r="K36" s="2">
        <v>0</v>
      </c>
      <c r="L36" s="2">
        <v>0</v>
      </c>
      <c r="M36" s="2">
        <v>51000</v>
      </c>
      <c r="N36" s="2">
        <v>3</v>
      </c>
      <c r="O36" s="2"/>
      <c r="P36" s="59"/>
      <c r="Q36" s="59"/>
      <c r="R36" s="59"/>
      <c r="S36" s="59"/>
      <c r="T36" s="59"/>
      <c r="U36" s="59">
        <v>2</v>
      </c>
      <c r="V36" s="59">
        <v>1</v>
      </c>
      <c r="W36" s="59"/>
      <c r="X36" s="59"/>
      <c r="Y36" s="59"/>
      <c r="Z36" s="59"/>
      <c r="AA36" s="59"/>
      <c r="AC36" s="126" t="str">
        <f t="shared" si="1"/>
        <v>CORRECT</v>
      </c>
    </row>
    <row r="37" spans="1:29" x14ac:dyDescent="0.25">
      <c r="A37" s="52">
        <v>36</v>
      </c>
      <c r="B37" s="22" t="s">
        <v>4</v>
      </c>
      <c r="C37" s="17" t="s">
        <v>329</v>
      </c>
      <c r="D37" s="158">
        <v>41518</v>
      </c>
      <c r="E37" s="53" t="s">
        <v>284</v>
      </c>
      <c r="F37" s="13" t="s">
        <v>220</v>
      </c>
      <c r="G37" s="13" t="s">
        <v>218</v>
      </c>
      <c r="H37" s="34" t="s">
        <v>392</v>
      </c>
      <c r="I37" s="2">
        <v>1</v>
      </c>
      <c r="J37" s="2">
        <v>18000</v>
      </c>
      <c r="K37" s="2">
        <v>0</v>
      </c>
      <c r="L37" s="2">
        <v>0</v>
      </c>
      <c r="M37" s="2">
        <v>18000</v>
      </c>
      <c r="N37" s="2">
        <v>1</v>
      </c>
      <c r="O37" s="2"/>
      <c r="P37" s="59"/>
      <c r="Q37" s="59"/>
      <c r="R37" s="59"/>
      <c r="S37" s="59"/>
      <c r="T37" s="59"/>
      <c r="U37" s="59">
        <v>1</v>
      </c>
      <c r="V37" s="59"/>
      <c r="W37" s="59"/>
      <c r="X37" s="59"/>
      <c r="Y37" s="59"/>
      <c r="Z37" s="59"/>
      <c r="AA37" s="59"/>
      <c r="AC37" s="126" t="str">
        <f t="shared" si="1"/>
        <v>CORRECT</v>
      </c>
    </row>
    <row r="38" spans="1:29" x14ac:dyDescent="0.25">
      <c r="A38" s="52">
        <v>37</v>
      </c>
      <c r="B38" s="22" t="s">
        <v>4</v>
      </c>
      <c r="C38" s="17" t="s">
        <v>330</v>
      </c>
      <c r="D38" s="158">
        <v>41518</v>
      </c>
      <c r="E38" s="53" t="s">
        <v>284</v>
      </c>
      <c r="F38" s="13" t="s">
        <v>220</v>
      </c>
      <c r="G38" s="13" t="s">
        <v>218</v>
      </c>
      <c r="H38" s="34" t="s">
        <v>331</v>
      </c>
      <c r="I38" s="2">
        <v>1</v>
      </c>
      <c r="J38" s="2">
        <v>18000</v>
      </c>
      <c r="K38" s="2">
        <v>0</v>
      </c>
      <c r="L38" s="2">
        <v>0</v>
      </c>
      <c r="M38" s="2">
        <v>18000</v>
      </c>
      <c r="N38" s="2">
        <v>1</v>
      </c>
      <c r="O38" s="2"/>
      <c r="P38" s="59"/>
      <c r="Q38" s="59"/>
      <c r="R38" s="59"/>
      <c r="S38" s="59"/>
      <c r="T38" s="59"/>
      <c r="U38" s="59">
        <v>1</v>
      </c>
      <c r="V38" s="59"/>
      <c r="W38" s="59"/>
      <c r="X38" s="59"/>
      <c r="Y38" s="59"/>
      <c r="Z38" s="59"/>
      <c r="AA38" s="59"/>
      <c r="AC38" s="126" t="str">
        <f t="shared" si="1"/>
        <v>CORRECT</v>
      </c>
    </row>
    <row r="39" spans="1:29" x14ac:dyDescent="0.25">
      <c r="A39" s="52">
        <v>38</v>
      </c>
      <c r="B39" s="22" t="s">
        <v>4</v>
      </c>
      <c r="C39" s="17" t="s">
        <v>358</v>
      </c>
      <c r="D39" s="158">
        <v>41518</v>
      </c>
      <c r="E39" s="53" t="s">
        <v>284</v>
      </c>
      <c r="F39" s="13" t="s">
        <v>220</v>
      </c>
      <c r="G39" s="13" t="s">
        <v>218</v>
      </c>
      <c r="H39" s="34" t="s">
        <v>359</v>
      </c>
      <c r="I39" s="2">
        <v>1</v>
      </c>
      <c r="J39" s="2">
        <f>18000*1</f>
        <v>18000</v>
      </c>
      <c r="K39" s="2">
        <v>0</v>
      </c>
      <c r="L39" s="2">
        <v>0</v>
      </c>
      <c r="M39" s="2">
        <f>18000*1</f>
        <v>18000</v>
      </c>
      <c r="N39" s="2">
        <v>1</v>
      </c>
      <c r="O39" s="2"/>
      <c r="P39" s="59"/>
      <c r="Q39" s="59"/>
      <c r="R39" s="59"/>
      <c r="S39" s="59"/>
      <c r="T39" s="59"/>
      <c r="U39" s="59">
        <v>1</v>
      </c>
      <c r="V39" s="59"/>
      <c r="W39" s="59"/>
      <c r="X39" s="59"/>
      <c r="Y39" s="59"/>
      <c r="Z39" s="59"/>
      <c r="AA39" s="59"/>
      <c r="AC39" s="126" t="str">
        <f t="shared" si="1"/>
        <v>CORRECT</v>
      </c>
    </row>
    <row r="40" spans="1:29" x14ac:dyDescent="0.25">
      <c r="A40" s="52">
        <v>39</v>
      </c>
      <c r="B40" s="22" t="s">
        <v>4</v>
      </c>
      <c r="C40" s="17" t="s">
        <v>83</v>
      </c>
      <c r="D40" s="158">
        <v>41518</v>
      </c>
      <c r="E40" s="53" t="s">
        <v>284</v>
      </c>
      <c r="F40" s="13" t="s">
        <v>220</v>
      </c>
      <c r="G40" s="13" t="s">
        <v>218</v>
      </c>
      <c r="H40" s="34" t="s">
        <v>360</v>
      </c>
      <c r="I40" s="2">
        <v>2</v>
      </c>
      <c r="J40" s="2"/>
      <c r="K40" s="2"/>
      <c r="L40" s="2"/>
      <c r="M40" s="2"/>
      <c r="N40" s="2">
        <v>2</v>
      </c>
      <c r="O40" s="2"/>
      <c r="P40" s="59"/>
      <c r="Q40" s="59"/>
      <c r="R40" s="59"/>
      <c r="S40" s="59"/>
      <c r="T40" s="59"/>
      <c r="U40" s="59">
        <v>2</v>
      </c>
      <c r="V40" s="59"/>
      <c r="W40" s="59"/>
      <c r="X40" s="59"/>
      <c r="Y40" s="59"/>
      <c r="Z40" s="59"/>
      <c r="AA40" s="59"/>
      <c r="AC40" s="126" t="str">
        <f t="shared" si="1"/>
        <v>CORRECT</v>
      </c>
    </row>
    <row r="41" spans="1:29" s="126" customFormat="1" x14ac:dyDescent="0.25">
      <c r="A41" s="52">
        <v>40</v>
      </c>
      <c r="B41" s="22" t="s">
        <v>4</v>
      </c>
      <c r="C41" s="17" t="s">
        <v>329</v>
      </c>
      <c r="D41" s="158">
        <v>41548</v>
      </c>
      <c r="E41" s="53" t="s">
        <v>284</v>
      </c>
      <c r="F41" s="13" t="s">
        <v>220</v>
      </c>
      <c r="G41" s="13" t="s">
        <v>218</v>
      </c>
      <c r="H41" s="34" t="s">
        <v>397</v>
      </c>
      <c r="I41" s="2">
        <v>2</v>
      </c>
      <c r="J41" s="2">
        <v>18000</v>
      </c>
      <c r="K41" s="2">
        <v>0</v>
      </c>
      <c r="L41" s="2">
        <v>0</v>
      </c>
      <c r="M41" s="2">
        <v>36000</v>
      </c>
      <c r="N41" s="2">
        <v>2</v>
      </c>
      <c r="O41" s="2"/>
      <c r="P41" s="59"/>
      <c r="Q41" s="59"/>
      <c r="R41" s="59"/>
      <c r="S41" s="59"/>
      <c r="T41" s="59"/>
      <c r="U41" s="59"/>
      <c r="V41" s="59">
        <v>2</v>
      </c>
      <c r="W41" s="59"/>
      <c r="X41" s="59"/>
      <c r="Y41" s="59"/>
      <c r="Z41" s="59"/>
      <c r="AA41" s="59"/>
      <c r="AC41" s="126" t="str">
        <f t="shared" si="1"/>
        <v>CORRECT</v>
      </c>
    </row>
    <row r="42" spans="1:29" s="126" customFormat="1" x14ac:dyDescent="0.25">
      <c r="A42" s="52">
        <v>41</v>
      </c>
      <c r="B42" s="22" t="s">
        <v>4</v>
      </c>
      <c r="C42" s="17" t="s">
        <v>14</v>
      </c>
      <c r="D42" s="158">
        <v>41548</v>
      </c>
      <c r="E42" s="53" t="s">
        <v>284</v>
      </c>
      <c r="F42" s="13" t="s">
        <v>220</v>
      </c>
      <c r="G42" s="13" t="s">
        <v>395</v>
      </c>
      <c r="H42" s="34" t="s">
        <v>395</v>
      </c>
      <c r="I42" s="2">
        <v>1</v>
      </c>
      <c r="J42" s="2">
        <v>15000</v>
      </c>
      <c r="K42" s="2">
        <v>0</v>
      </c>
      <c r="L42" s="2">
        <v>0</v>
      </c>
      <c r="M42" s="2">
        <v>15000</v>
      </c>
      <c r="N42" s="2">
        <v>1</v>
      </c>
      <c r="O42" s="2"/>
      <c r="P42" s="59"/>
      <c r="Q42" s="59"/>
      <c r="R42" s="59"/>
      <c r="S42" s="59"/>
      <c r="T42" s="59"/>
      <c r="U42" s="59"/>
      <c r="V42" s="59">
        <v>1</v>
      </c>
      <c r="W42" s="59"/>
      <c r="X42" s="59"/>
      <c r="Y42" s="59"/>
      <c r="Z42" s="59"/>
      <c r="AA42" s="59"/>
      <c r="AC42" s="126" t="str">
        <f t="shared" si="1"/>
        <v>CORRECT</v>
      </c>
    </row>
    <row r="43" spans="1:29" s="126" customFormat="1" x14ac:dyDescent="0.25">
      <c r="A43" s="52">
        <v>42</v>
      </c>
      <c r="B43" s="22" t="s">
        <v>4</v>
      </c>
      <c r="C43" s="17" t="s">
        <v>393</v>
      </c>
      <c r="D43" s="158">
        <v>41579</v>
      </c>
      <c r="E43" s="53" t="s">
        <v>284</v>
      </c>
      <c r="F43" s="13" t="s">
        <v>220</v>
      </c>
      <c r="G43" s="13" t="s">
        <v>396</v>
      </c>
      <c r="H43" s="34" t="s">
        <v>398</v>
      </c>
      <c r="I43" s="2">
        <v>3</v>
      </c>
      <c r="J43" s="2">
        <v>60000</v>
      </c>
      <c r="K43" s="2">
        <v>0</v>
      </c>
      <c r="L43" s="2">
        <v>0</v>
      </c>
      <c r="M43" s="2">
        <v>60000</v>
      </c>
      <c r="N43" s="2">
        <v>3</v>
      </c>
      <c r="O43" s="2"/>
      <c r="P43" s="59"/>
      <c r="Q43" s="59"/>
      <c r="R43" s="59"/>
      <c r="S43" s="59"/>
      <c r="T43" s="59"/>
      <c r="U43" s="59"/>
      <c r="V43" s="59"/>
      <c r="W43" s="59">
        <v>3</v>
      </c>
      <c r="X43" s="59"/>
      <c r="Y43" s="59"/>
      <c r="Z43" s="59"/>
      <c r="AA43" s="59"/>
      <c r="AC43" s="126" t="str">
        <f t="shared" si="1"/>
        <v>CORRECT</v>
      </c>
    </row>
    <row r="44" spans="1:29" s="126" customFormat="1" x14ac:dyDescent="0.25">
      <c r="A44" s="52">
        <v>43</v>
      </c>
      <c r="B44" s="22" t="s">
        <v>4</v>
      </c>
      <c r="C44" s="17" t="s">
        <v>394</v>
      </c>
      <c r="D44" s="158">
        <v>41579</v>
      </c>
      <c r="E44" s="53" t="s">
        <v>284</v>
      </c>
      <c r="F44" s="13" t="s">
        <v>220</v>
      </c>
      <c r="G44" s="13" t="s">
        <v>218</v>
      </c>
      <c r="H44" s="34" t="s">
        <v>399</v>
      </c>
      <c r="I44" s="2">
        <v>2</v>
      </c>
      <c r="J44" s="2">
        <v>36000</v>
      </c>
      <c r="K44" s="2">
        <v>0</v>
      </c>
      <c r="L44" s="2">
        <v>0</v>
      </c>
      <c r="M44" s="2">
        <v>36000</v>
      </c>
      <c r="N44" s="2">
        <v>2</v>
      </c>
      <c r="O44" s="2"/>
      <c r="P44" s="59"/>
      <c r="Q44" s="59"/>
      <c r="R44" s="59"/>
      <c r="S44" s="59"/>
      <c r="T44" s="59"/>
      <c r="U44" s="59"/>
      <c r="V44" s="59"/>
      <c r="W44" s="59">
        <v>2</v>
      </c>
      <c r="X44" s="59"/>
      <c r="Y44" s="59"/>
      <c r="Z44" s="59"/>
      <c r="AA44" s="59"/>
      <c r="AC44" s="126" t="str">
        <f t="shared" si="1"/>
        <v>CORRECT</v>
      </c>
    </row>
    <row r="45" spans="1:29" s="126" customFormat="1" x14ac:dyDescent="0.25">
      <c r="A45" s="52">
        <v>44</v>
      </c>
      <c r="B45" s="22" t="s">
        <v>4</v>
      </c>
      <c r="C45" s="17" t="s">
        <v>23</v>
      </c>
      <c r="D45" s="158">
        <v>41579</v>
      </c>
      <c r="E45" s="53" t="s">
        <v>284</v>
      </c>
      <c r="F45" s="13" t="s">
        <v>220</v>
      </c>
      <c r="G45" s="13" t="s">
        <v>23</v>
      </c>
      <c r="H45" s="34" t="s">
        <v>400</v>
      </c>
      <c r="I45" s="2">
        <v>2</v>
      </c>
      <c r="J45" s="2">
        <v>36500</v>
      </c>
      <c r="K45" s="2">
        <v>0</v>
      </c>
      <c r="L45" s="2">
        <v>0</v>
      </c>
      <c r="M45" s="2">
        <v>36500</v>
      </c>
      <c r="N45" s="2">
        <v>2</v>
      </c>
      <c r="O45" s="2"/>
      <c r="P45" s="59"/>
      <c r="Q45" s="59"/>
      <c r="R45" s="59"/>
      <c r="S45" s="59"/>
      <c r="T45" s="59"/>
      <c r="U45" s="59"/>
      <c r="V45" s="59"/>
      <c r="W45" s="59">
        <v>2</v>
      </c>
      <c r="X45" s="59"/>
      <c r="Y45" s="59"/>
      <c r="Z45" s="59"/>
      <c r="AA45" s="59"/>
      <c r="AC45" s="126" t="str">
        <f t="shared" si="1"/>
        <v>CORRECT</v>
      </c>
    </row>
    <row r="46" spans="1:29" s="126" customFormat="1" ht="15" x14ac:dyDescent="0.25">
      <c r="A46" s="52">
        <v>45</v>
      </c>
      <c r="B46" s="22" t="s">
        <v>4</v>
      </c>
      <c r="C46" s="17" t="s">
        <v>20</v>
      </c>
      <c r="D46" s="158">
        <v>41365</v>
      </c>
      <c r="E46" s="53" t="s">
        <v>284</v>
      </c>
      <c r="F46" s="13" t="s">
        <v>221</v>
      </c>
      <c r="G46" s="34" t="s">
        <v>21</v>
      </c>
      <c r="H46" s="34" t="s">
        <v>21</v>
      </c>
      <c r="I46" s="92">
        <v>72</v>
      </c>
      <c r="J46" s="93">
        <v>1575000</v>
      </c>
      <c r="K46" s="92">
        <v>17</v>
      </c>
      <c r="L46" s="93">
        <v>371875</v>
      </c>
      <c r="M46" s="93">
        <v>1203125</v>
      </c>
      <c r="N46" s="92">
        <v>55</v>
      </c>
      <c r="O46" s="92"/>
      <c r="P46" s="28">
        <v>6</v>
      </c>
      <c r="Q46" s="28">
        <v>0</v>
      </c>
      <c r="R46" s="28"/>
      <c r="S46" s="28"/>
      <c r="T46" s="28">
        <v>2</v>
      </c>
      <c r="U46" s="28">
        <v>3</v>
      </c>
      <c r="V46" s="28">
        <v>0</v>
      </c>
      <c r="W46" s="28">
        <v>3</v>
      </c>
      <c r="X46" s="28">
        <v>3</v>
      </c>
      <c r="Y46" s="28">
        <v>3</v>
      </c>
      <c r="Z46" s="28">
        <v>3</v>
      </c>
      <c r="AA46" s="5"/>
      <c r="AB46" s="3"/>
      <c r="AC46" s="126" t="str">
        <f t="shared" si="1"/>
        <v>NOT CORRECT</v>
      </c>
    </row>
    <row r="47" spans="1:29" s="126" customFormat="1" ht="15" x14ac:dyDescent="0.25">
      <c r="A47" s="52">
        <v>46</v>
      </c>
      <c r="B47" s="22" t="s">
        <v>4</v>
      </c>
      <c r="C47" s="17" t="s">
        <v>22</v>
      </c>
      <c r="D47" s="158">
        <v>41365</v>
      </c>
      <c r="E47" s="53" t="s">
        <v>284</v>
      </c>
      <c r="F47" s="13" t="s">
        <v>221</v>
      </c>
      <c r="G47" s="34" t="s">
        <v>21</v>
      </c>
      <c r="H47" s="34" t="s">
        <v>21</v>
      </c>
      <c r="I47" s="92">
        <v>72</v>
      </c>
      <c r="J47" s="93">
        <v>1575000</v>
      </c>
      <c r="K47" s="92">
        <v>14</v>
      </c>
      <c r="L47" s="93">
        <v>306250</v>
      </c>
      <c r="M47" s="93">
        <v>1268750</v>
      </c>
      <c r="N47" s="92">
        <v>58</v>
      </c>
      <c r="O47" s="92"/>
      <c r="P47" s="28">
        <v>3</v>
      </c>
      <c r="Q47" s="28">
        <v>0</v>
      </c>
      <c r="R47" s="28"/>
      <c r="S47" s="28"/>
      <c r="T47" s="28"/>
      <c r="U47" s="28">
        <v>3</v>
      </c>
      <c r="V47" s="28">
        <v>0</v>
      </c>
      <c r="W47" s="28">
        <v>3</v>
      </c>
      <c r="X47" s="28">
        <v>3</v>
      </c>
      <c r="Y47" s="28">
        <v>3</v>
      </c>
      <c r="Z47" s="28">
        <v>3</v>
      </c>
      <c r="AA47" s="5"/>
      <c r="AB47" s="3"/>
      <c r="AC47" s="126" t="str">
        <f t="shared" si="1"/>
        <v>NOT CORRECT</v>
      </c>
    </row>
    <row r="48" spans="1:29" s="126" customFormat="1" ht="15" x14ac:dyDescent="0.25">
      <c r="A48" s="52">
        <v>47</v>
      </c>
      <c r="B48" s="22" t="s">
        <v>4</v>
      </c>
      <c r="C48" s="17" t="s">
        <v>33</v>
      </c>
      <c r="D48" s="158">
        <v>41426</v>
      </c>
      <c r="E48" s="53" t="s">
        <v>284</v>
      </c>
      <c r="F48" s="13" t="s">
        <v>220</v>
      </c>
      <c r="G48" s="13" t="s">
        <v>265</v>
      </c>
      <c r="H48" s="34" t="s">
        <v>21</v>
      </c>
      <c r="I48" s="2">
        <v>4</v>
      </c>
      <c r="J48" s="2">
        <v>80000</v>
      </c>
      <c r="K48" s="2">
        <v>4</v>
      </c>
      <c r="L48" s="2">
        <v>80000</v>
      </c>
      <c r="M48" s="2"/>
      <c r="N48" s="2">
        <v>0</v>
      </c>
      <c r="O48" s="2"/>
      <c r="P48" s="59"/>
      <c r="Q48" s="59"/>
      <c r="R48" s="59">
        <v>4</v>
      </c>
      <c r="S48" s="59"/>
      <c r="T48" s="59"/>
      <c r="U48" s="59"/>
      <c r="V48" s="59"/>
      <c r="W48" s="59"/>
      <c r="X48" s="59"/>
      <c r="Y48" s="59"/>
      <c r="Z48" s="59"/>
      <c r="AA48" s="5"/>
      <c r="AB48" s="3"/>
      <c r="AC48" s="126" t="str">
        <f t="shared" si="1"/>
        <v>NOT CORRECT</v>
      </c>
    </row>
    <row r="49" spans="1:29" s="126" customFormat="1" ht="15" x14ac:dyDescent="0.25">
      <c r="A49" s="52">
        <v>48</v>
      </c>
      <c r="B49" s="22" t="s">
        <v>4</v>
      </c>
      <c r="C49" s="17" t="s">
        <v>59</v>
      </c>
      <c r="D49" s="158">
        <v>41518</v>
      </c>
      <c r="E49" s="53" t="s">
        <v>284</v>
      </c>
      <c r="F49" s="13" t="s">
        <v>220</v>
      </c>
      <c r="G49" s="13" t="s">
        <v>265</v>
      </c>
      <c r="H49" s="34" t="s">
        <v>266</v>
      </c>
      <c r="I49" s="2">
        <v>40</v>
      </c>
      <c r="J49" s="2">
        <v>920000</v>
      </c>
      <c r="K49" s="2">
        <v>0</v>
      </c>
      <c r="L49" s="2">
        <v>0</v>
      </c>
      <c r="M49" s="2">
        <v>920000</v>
      </c>
      <c r="N49" s="2">
        <v>40</v>
      </c>
      <c r="O49" s="2"/>
      <c r="P49" s="59"/>
      <c r="Q49" s="59"/>
      <c r="R49" s="59"/>
      <c r="S49" s="59"/>
      <c r="T49" s="59"/>
      <c r="U49" s="59"/>
      <c r="V49" s="59">
        <v>2</v>
      </c>
      <c r="W49" s="59">
        <v>3</v>
      </c>
      <c r="X49" s="59">
        <v>3</v>
      </c>
      <c r="Y49" s="59">
        <v>3</v>
      </c>
      <c r="Z49" s="59">
        <v>3</v>
      </c>
      <c r="AA49" s="5">
        <v>3</v>
      </c>
      <c r="AB49" s="3"/>
      <c r="AC49" s="126" t="str">
        <f t="shared" si="1"/>
        <v>NOT CORRECT</v>
      </c>
    </row>
    <row r="50" spans="1:29" s="126" customFormat="1" ht="15" x14ac:dyDescent="0.25">
      <c r="A50" s="52">
        <v>49</v>
      </c>
      <c r="B50" s="22" t="s">
        <v>4</v>
      </c>
      <c r="C50" s="144" t="s">
        <v>423</v>
      </c>
      <c r="D50" s="158">
        <v>41579</v>
      </c>
      <c r="E50" s="53" t="s">
        <v>284</v>
      </c>
      <c r="F50" s="13" t="s">
        <v>220</v>
      </c>
      <c r="G50" s="13" t="s">
        <v>218</v>
      </c>
      <c r="H50" s="89" t="s">
        <v>28</v>
      </c>
      <c r="I50" s="145">
        <v>5</v>
      </c>
      <c r="J50" s="145">
        <v>84000</v>
      </c>
      <c r="K50" s="145">
        <v>0</v>
      </c>
      <c r="L50" s="145">
        <v>0</v>
      </c>
      <c r="M50" s="145">
        <v>84000</v>
      </c>
      <c r="N50" s="145">
        <v>2</v>
      </c>
      <c r="O50" s="2"/>
      <c r="P50" s="1"/>
      <c r="Q50" s="1"/>
      <c r="R50" s="1"/>
      <c r="S50" s="1"/>
      <c r="T50" s="1"/>
      <c r="U50" s="1"/>
      <c r="V50" s="1"/>
      <c r="W50" s="146">
        <v>1</v>
      </c>
      <c r="X50" s="1">
        <v>1</v>
      </c>
      <c r="Y50" s="1">
        <v>2</v>
      </c>
      <c r="Z50" s="1">
        <v>1</v>
      </c>
      <c r="AA50" s="1"/>
      <c r="AB50" s="143"/>
      <c r="AC50" s="126" t="str">
        <f t="shared" si="1"/>
        <v>NOT CORRECT</v>
      </c>
    </row>
    <row r="51" spans="1:29" s="126" customFormat="1" ht="15" x14ac:dyDescent="0.25">
      <c r="A51" s="52">
        <v>50</v>
      </c>
      <c r="B51" s="22" t="s">
        <v>4</v>
      </c>
      <c r="C51" s="17" t="s">
        <v>329</v>
      </c>
      <c r="D51" s="158">
        <v>41579</v>
      </c>
      <c r="E51" s="53" t="s">
        <v>284</v>
      </c>
      <c r="F51" s="13" t="s">
        <v>220</v>
      </c>
      <c r="G51" s="13" t="s">
        <v>218</v>
      </c>
      <c r="H51" s="34" t="s">
        <v>424</v>
      </c>
      <c r="I51" s="2">
        <v>2</v>
      </c>
      <c r="J51" s="2">
        <v>36000</v>
      </c>
      <c r="K51" s="2">
        <v>0</v>
      </c>
      <c r="L51" s="2">
        <v>0</v>
      </c>
      <c r="M51" s="2">
        <v>36000</v>
      </c>
      <c r="N51" s="2">
        <v>2</v>
      </c>
      <c r="O51" s="2"/>
      <c r="P51" s="59"/>
      <c r="Q51" s="59"/>
      <c r="R51" s="59"/>
      <c r="S51" s="59"/>
      <c r="T51" s="59"/>
      <c r="U51" s="59"/>
      <c r="V51" s="59"/>
      <c r="W51" s="59">
        <v>2</v>
      </c>
      <c r="X51" s="59"/>
      <c r="Y51" s="59"/>
      <c r="Z51" s="59"/>
      <c r="AA51" s="59"/>
      <c r="AB51" s="143"/>
      <c r="AC51" s="126" t="str">
        <f t="shared" si="1"/>
        <v>CORRECT</v>
      </c>
    </row>
    <row r="52" spans="1:29" s="126" customFormat="1" ht="15" x14ac:dyDescent="0.25">
      <c r="A52" s="52">
        <v>51</v>
      </c>
      <c r="B52" s="22" t="s">
        <v>4</v>
      </c>
      <c r="C52" s="17" t="s">
        <v>23</v>
      </c>
      <c r="D52" s="158">
        <v>41579</v>
      </c>
      <c r="E52" s="53" t="s">
        <v>284</v>
      </c>
      <c r="F52" s="13" t="s">
        <v>220</v>
      </c>
      <c r="G52" s="13" t="s">
        <v>23</v>
      </c>
      <c r="H52" s="34" t="s">
        <v>425</v>
      </c>
      <c r="I52" s="2">
        <v>5</v>
      </c>
      <c r="J52" s="2">
        <v>58000</v>
      </c>
      <c r="K52" s="2">
        <v>0</v>
      </c>
      <c r="L52" s="2">
        <v>0</v>
      </c>
      <c r="M52" s="2">
        <v>58000</v>
      </c>
      <c r="N52" s="2">
        <v>5</v>
      </c>
      <c r="O52" s="2"/>
      <c r="P52" s="59"/>
      <c r="Q52" s="59"/>
      <c r="R52" s="59"/>
      <c r="S52" s="59"/>
      <c r="T52" s="59"/>
      <c r="U52" s="59"/>
      <c r="V52" s="59"/>
      <c r="W52" s="59">
        <v>5</v>
      </c>
      <c r="X52" s="59"/>
      <c r="Y52" s="59"/>
      <c r="Z52" s="59"/>
      <c r="AA52" s="59"/>
      <c r="AB52" s="143"/>
      <c r="AC52" s="126" t="str">
        <f t="shared" si="1"/>
        <v>CORRECT</v>
      </c>
    </row>
    <row r="53" spans="1:29" x14ac:dyDescent="0.25">
      <c r="A53" s="52">
        <v>52</v>
      </c>
      <c r="B53" s="22" t="s">
        <v>65</v>
      </c>
      <c r="C53" s="32" t="s">
        <v>66</v>
      </c>
      <c r="D53" s="32"/>
      <c r="E53" s="13" t="s">
        <v>284</v>
      </c>
      <c r="F53" s="13" t="s">
        <v>220</v>
      </c>
      <c r="G53" s="13" t="s">
        <v>218</v>
      </c>
      <c r="H53" s="66" t="s">
        <v>67</v>
      </c>
      <c r="I53" s="5">
        <v>60</v>
      </c>
      <c r="J53" s="67">
        <v>840000</v>
      </c>
      <c r="K53" s="5">
        <v>35</v>
      </c>
      <c r="L53" s="5">
        <f>K53*14000</f>
        <v>490000</v>
      </c>
      <c r="M53" s="2">
        <v>350000</v>
      </c>
      <c r="N53" s="2">
        <v>25</v>
      </c>
      <c r="O53" s="2"/>
      <c r="P53" s="2"/>
      <c r="Q53" s="2"/>
      <c r="R53" s="2">
        <v>1</v>
      </c>
      <c r="S53" s="2"/>
      <c r="T53" s="2"/>
      <c r="U53" s="2"/>
      <c r="V53" s="2"/>
      <c r="W53" s="2">
        <v>4</v>
      </c>
      <c r="X53" s="2">
        <v>4</v>
      </c>
      <c r="Y53" s="2">
        <v>4</v>
      </c>
      <c r="Z53" s="2">
        <v>4</v>
      </c>
      <c r="AA53" s="2">
        <v>4</v>
      </c>
      <c r="AC53" s="126" t="str">
        <f t="shared" si="1"/>
        <v>NOT CORRECT</v>
      </c>
    </row>
    <row r="54" spans="1:29" x14ac:dyDescent="0.25">
      <c r="A54" s="52">
        <v>53</v>
      </c>
      <c r="B54" s="22" t="s">
        <v>65</v>
      </c>
      <c r="C54" s="17" t="s">
        <v>68</v>
      </c>
      <c r="D54" s="17"/>
      <c r="E54" s="13" t="s">
        <v>284</v>
      </c>
      <c r="F54" s="13" t="s">
        <v>220</v>
      </c>
      <c r="G54" s="13" t="s">
        <v>218</v>
      </c>
      <c r="H54" s="34" t="s">
        <v>69</v>
      </c>
      <c r="I54" s="5">
        <v>45</v>
      </c>
      <c r="J54" s="5">
        <v>675000</v>
      </c>
      <c r="K54" s="5">
        <v>5</v>
      </c>
      <c r="L54" s="5">
        <v>120000</v>
      </c>
      <c r="M54" s="2">
        <v>555000</v>
      </c>
      <c r="N54" s="2">
        <v>40</v>
      </c>
      <c r="O54" s="2"/>
      <c r="P54" s="2">
        <v>5</v>
      </c>
      <c r="Q54" s="2">
        <v>4</v>
      </c>
      <c r="R54" s="2">
        <v>3</v>
      </c>
      <c r="S54" s="2">
        <v>4</v>
      </c>
      <c r="T54" s="2">
        <v>3</v>
      </c>
      <c r="U54" s="2">
        <v>4</v>
      </c>
      <c r="V54" s="2">
        <v>4</v>
      </c>
      <c r="W54" s="2">
        <v>3</v>
      </c>
      <c r="X54" s="2">
        <v>3</v>
      </c>
      <c r="Y54" s="2">
        <v>4</v>
      </c>
      <c r="Z54" s="2">
        <v>3</v>
      </c>
      <c r="AA54" s="2"/>
      <c r="AC54" s="126" t="str">
        <f t="shared" si="1"/>
        <v>CORRECT</v>
      </c>
    </row>
    <row r="55" spans="1:29" x14ac:dyDescent="0.25">
      <c r="A55" s="52">
        <v>54</v>
      </c>
      <c r="B55" s="22" t="s">
        <v>65</v>
      </c>
      <c r="C55" s="17" t="s">
        <v>70</v>
      </c>
      <c r="D55" s="17"/>
      <c r="E55" s="13" t="s">
        <v>284</v>
      </c>
      <c r="F55" s="13" t="s">
        <v>220</v>
      </c>
      <c r="G55" s="13" t="s">
        <v>218</v>
      </c>
      <c r="H55" s="34" t="s">
        <v>71</v>
      </c>
      <c r="I55" s="5">
        <v>10</v>
      </c>
      <c r="J55" s="5">
        <v>400000</v>
      </c>
      <c r="K55" s="13">
        <v>6</v>
      </c>
      <c r="L55" s="13">
        <v>240000</v>
      </c>
      <c r="M55" s="2">
        <v>160000</v>
      </c>
      <c r="N55" s="2">
        <v>4</v>
      </c>
      <c r="O55" s="2"/>
      <c r="P55" s="2">
        <v>2</v>
      </c>
      <c r="Q55" s="2"/>
      <c r="R55" s="2"/>
      <c r="S55" s="2"/>
      <c r="T55" s="2"/>
      <c r="U55" s="2"/>
      <c r="V55" s="2"/>
      <c r="W55" s="2"/>
      <c r="X55" s="2">
        <v>2</v>
      </c>
      <c r="Y55" s="2"/>
      <c r="Z55" s="2"/>
      <c r="AA55" s="2"/>
      <c r="AC55" s="126" t="str">
        <f t="shared" si="1"/>
        <v>CORRECT</v>
      </c>
    </row>
    <row r="56" spans="1:29" x14ac:dyDescent="0.25">
      <c r="A56" s="52">
        <v>55</v>
      </c>
      <c r="B56" s="22" t="s">
        <v>65</v>
      </c>
      <c r="C56" s="17" t="s">
        <v>72</v>
      </c>
      <c r="D56" s="17"/>
      <c r="E56" s="13" t="s">
        <v>284</v>
      </c>
      <c r="F56" s="13" t="s">
        <v>220</v>
      </c>
      <c r="G56" s="13" t="s">
        <v>218</v>
      </c>
      <c r="H56" s="34" t="s">
        <v>73</v>
      </c>
      <c r="I56" s="5">
        <v>120</v>
      </c>
      <c r="J56" s="5">
        <v>1620000</v>
      </c>
      <c r="K56" s="5">
        <v>20</v>
      </c>
      <c r="L56" s="5">
        <v>270000</v>
      </c>
      <c r="M56" s="2">
        <v>1350000</v>
      </c>
      <c r="N56" s="2">
        <v>100</v>
      </c>
      <c r="O56" s="2"/>
      <c r="P56" s="2">
        <v>10</v>
      </c>
      <c r="Q56" s="2">
        <v>8</v>
      </c>
      <c r="R56" s="2">
        <v>10</v>
      </c>
      <c r="S56" s="2">
        <v>10</v>
      </c>
      <c r="T56" s="68">
        <v>10</v>
      </c>
      <c r="U56" s="68">
        <v>10</v>
      </c>
      <c r="V56" s="68">
        <v>4</v>
      </c>
      <c r="W56" s="68">
        <v>4</v>
      </c>
      <c r="X56" s="68">
        <v>4</v>
      </c>
      <c r="Y56" s="2">
        <v>10</v>
      </c>
      <c r="Z56" s="2">
        <v>10</v>
      </c>
      <c r="AA56" s="2">
        <v>10</v>
      </c>
      <c r="AC56" s="126" t="str">
        <f t="shared" si="1"/>
        <v>CORRECT</v>
      </c>
    </row>
    <row r="57" spans="1:29" x14ac:dyDescent="0.25">
      <c r="A57" s="52">
        <v>56</v>
      </c>
      <c r="B57" s="22" t="s">
        <v>65</v>
      </c>
      <c r="C57" s="17" t="s">
        <v>74</v>
      </c>
      <c r="D57" s="17"/>
      <c r="E57" s="13" t="s">
        <v>284</v>
      </c>
      <c r="F57" s="13" t="s">
        <v>220</v>
      </c>
      <c r="G57" s="13" t="s">
        <v>218</v>
      </c>
      <c r="H57" s="34" t="s">
        <v>75</v>
      </c>
      <c r="I57" s="5">
        <v>30</v>
      </c>
      <c r="J57" s="5">
        <v>360000</v>
      </c>
      <c r="K57" s="5">
        <v>10</v>
      </c>
      <c r="L57" s="5">
        <v>50000</v>
      </c>
      <c r="M57" s="2">
        <v>310000</v>
      </c>
      <c r="N57" s="2">
        <v>20</v>
      </c>
      <c r="O57" s="2"/>
      <c r="P57" s="2">
        <v>3</v>
      </c>
      <c r="Q57" s="2">
        <v>2</v>
      </c>
      <c r="R57" s="2">
        <v>1</v>
      </c>
      <c r="S57" s="2">
        <v>5</v>
      </c>
      <c r="T57" s="2">
        <v>2</v>
      </c>
      <c r="U57" s="2">
        <v>4</v>
      </c>
      <c r="V57" s="2">
        <v>0</v>
      </c>
      <c r="W57" s="2">
        <v>2</v>
      </c>
      <c r="X57" s="2">
        <v>2</v>
      </c>
      <c r="Y57" s="2">
        <v>4</v>
      </c>
      <c r="Z57" s="2">
        <v>4</v>
      </c>
      <c r="AA57" s="2">
        <v>2</v>
      </c>
      <c r="AC57" s="126" t="str">
        <f t="shared" si="1"/>
        <v>NOT CORRECT</v>
      </c>
    </row>
    <row r="58" spans="1:29" x14ac:dyDescent="0.25">
      <c r="A58" s="52">
        <v>57</v>
      </c>
      <c r="B58" s="22" t="s">
        <v>65</v>
      </c>
      <c r="C58" s="17" t="s">
        <v>76</v>
      </c>
      <c r="D58" s="17"/>
      <c r="E58" s="13" t="s">
        <v>284</v>
      </c>
      <c r="F58" s="13" t="s">
        <v>220</v>
      </c>
      <c r="G58" s="13" t="s">
        <v>218</v>
      </c>
      <c r="H58" s="34" t="s">
        <v>77</v>
      </c>
      <c r="I58" s="5">
        <v>35</v>
      </c>
      <c r="J58" s="2">
        <v>450000</v>
      </c>
      <c r="K58" s="5">
        <v>3</v>
      </c>
      <c r="L58" s="5">
        <v>90000</v>
      </c>
      <c r="M58" s="2">
        <v>360000</v>
      </c>
      <c r="N58" s="2">
        <v>32</v>
      </c>
      <c r="O58" s="2"/>
      <c r="P58" s="2">
        <v>2</v>
      </c>
      <c r="Q58" s="2">
        <v>2</v>
      </c>
      <c r="R58" s="2"/>
      <c r="S58" s="2">
        <v>3</v>
      </c>
      <c r="T58" s="2">
        <v>5</v>
      </c>
      <c r="U58" s="2"/>
      <c r="V58" s="2">
        <v>4</v>
      </c>
      <c r="W58" s="2">
        <v>5</v>
      </c>
      <c r="X58" s="2">
        <v>5</v>
      </c>
      <c r="Y58" s="2">
        <v>3</v>
      </c>
      <c r="Z58" s="2">
        <v>3</v>
      </c>
      <c r="AA58" s="2"/>
      <c r="AC58" s="126" t="str">
        <f t="shared" si="1"/>
        <v>CORRECT</v>
      </c>
    </row>
    <row r="59" spans="1:29" x14ac:dyDescent="0.25">
      <c r="A59" s="52">
        <v>58</v>
      </c>
      <c r="B59" s="22" t="s">
        <v>65</v>
      </c>
      <c r="C59" s="17" t="s">
        <v>79</v>
      </c>
      <c r="D59" s="17"/>
      <c r="E59" s="13" t="s">
        <v>284</v>
      </c>
      <c r="F59" s="13" t="s">
        <v>220</v>
      </c>
      <c r="G59" s="13" t="s">
        <v>218</v>
      </c>
      <c r="H59" s="34" t="s">
        <v>80</v>
      </c>
      <c r="I59" s="5">
        <v>40</v>
      </c>
      <c r="J59" s="13">
        <v>600000</v>
      </c>
      <c r="K59" s="5">
        <v>0</v>
      </c>
      <c r="L59" s="5">
        <v>0</v>
      </c>
      <c r="M59" s="2">
        <v>600000</v>
      </c>
      <c r="N59" s="2">
        <v>40</v>
      </c>
      <c r="O59" s="2"/>
      <c r="P59" s="2">
        <v>0</v>
      </c>
      <c r="Q59" s="2">
        <v>3</v>
      </c>
      <c r="R59" s="2">
        <v>7</v>
      </c>
      <c r="S59" s="2">
        <v>6</v>
      </c>
      <c r="T59" s="2">
        <v>7</v>
      </c>
      <c r="U59" s="2">
        <v>6</v>
      </c>
      <c r="V59" s="2">
        <v>4</v>
      </c>
      <c r="W59" s="2">
        <v>4</v>
      </c>
      <c r="X59" s="2">
        <v>8</v>
      </c>
      <c r="Y59" s="2">
        <v>8</v>
      </c>
      <c r="Z59" s="2">
        <v>8</v>
      </c>
      <c r="AA59" s="2">
        <v>8</v>
      </c>
      <c r="AC59" s="126" t="str">
        <f t="shared" si="1"/>
        <v>NOT CORRECT</v>
      </c>
    </row>
    <row r="60" spans="1:29" x14ac:dyDescent="0.25">
      <c r="A60" s="52">
        <v>59</v>
      </c>
      <c r="B60" s="22" t="s">
        <v>65</v>
      </c>
      <c r="C60" s="17" t="s">
        <v>81</v>
      </c>
      <c r="D60" s="17"/>
      <c r="E60" s="13" t="s">
        <v>284</v>
      </c>
      <c r="F60" s="13" t="s">
        <v>220</v>
      </c>
      <c r="G60" s="13" t="s">
        <v>218</v>
      </c>
      <c r="H60" s="34" t="s">
        <v>82</v>
      </c>
      <c r="I60" s="5">
        <v>49</v>
      </c>
      <c r="J60" s="13">
        <v>472500</v>
      </c>
      <c r="K60" s="5">
        <v>0</v>
      </c>
      <c r="L60" s="5">
        <v>0</v>
      </c>
      <c r="M60" s="2">
        <v>473500</v>
      </c>
      <c r="N60" s="2">
        <v>49</v>
      </c>
      <c r="O60" s="2"/>
      <c r="P60" s="2">
        <v>2</v>
      </c>
      <c r="Q60" s="2">
        <v>6</v>
      </c>
      <c r="R60" s="2"/>
      <c r="S60" s="2">
        <v>2</v>
      </c>
      <c r="T60" s="2"/>
      <c r="U60" s="2">
        <v>1</v>
      </c>
      <c r="V60" s="2">
        <v>5</v>
      </c>
      <c r="W60" s="2">
        <v>0</v>
      </c>
      <c r="X60" s="2">
        <v>3</v>
      </c>
      <c r="Y60" s="2">
        <v>3</v>
      </c>
      <c r="Z60" s="2">
        <v>3</v>
      </c>
      <c r="AA60" s="2">
        <v>3</v>
      </c>
      <c r="AC60" s="126" t="str">
        <f t="shared" si="1"/>
        <v>NOT CORRECT</v>
      </c>
    </row>
    <row r="61" spans="1:29" x14ac:dyDescent="0.25">
      <c r="A61" s="52">
        <v>60</v>
      </c>
      <c r="B61" s="22" t="s">
        <v>65</v>
      </c>
      <c r="C61" s="17" t="s">
        <v>224</v>
      </c>
      <c r="D61" s="17"/>
      <c r="E61" s="13" t="s">
        <v>286</v>
      </c>
      <c r="F61" s="13" t="s">
        <v>221</v>
      </c>
      <c r="G61" s="13" t="s">
        <v>21</v>
      </c>
      <c r="H61" s="34" t="s">
        <v>62</v>
      </c>
      <c r="I61" s="5">
        <v>70</v>
      </c>
      <c r="J61" s="13">
        <v>1600000</v>
      </c>
      <c r="K61" s="5">
        <v>18</v>
      </c>
      <c r="L61" s="5">
        <f>K61*23000</f>
        <v>414000</v>
      </c>
      <c r="M61" s="2">
        <v>1186000</v>
      </c>
      <c r="N61" s="2">
        <v>24</v>
      </c>
      <c r="O61" s="2"/>
      <c r="P61" s="2"/>
      <c r="Q61" s="2"/>
      <c r="R61" s="2">
        <v>4</v>
      </c>
      <c r="S61" s="2"/>
      <c r="T61" s="2"/>
      <c r="U61" s="2"/>
      <c r="V61" s="2"/>
      <c r="W61" s="2">
        <v>5</v>
      </c>
      <c r="X61" s="2"/>
      <c r="Y61" s="2"/>
      <c r="Z61" s="2">
        <v>4</v>
      </c>
      <c r="AA61" s="2"/>
      <c r="AC61" s="126" t="str">
        <f t="shared" si="1"/>
        <v>NOT CORRECT</v>
      </c>
    </row>
    <row r="62" spans="1:29" x14ac:dyDescent="0.25">
      <c r="A62" s="52">
        <v>61</v>
      </c>
      <c r="B62" s="22" t="s">
        <v>65</v>
      </c>
      <c r="C62" s="17" t="s">
        <v>84</v>
      </c>
      <c r="D62" s="17"/>
      <c r="E62" s="13" t="s">
        <v>286</v>
      </c>
      <c r="F62" s="13" t="s">
        <v>220</v>
      </c>
      <c r="G62" s="13" t="s">
        <v>218</v>
      </c>
      <c r="H62" s="64" t="s">
        <v>85</v>
      </c>
      <c r="I62" s="5"/>
      <c r="J62" s="14"/>
      <c r="K62" s="5"/>
      <c r="L62" s="5"/>
      <c r="M62" s="2"/>
      <c r="N62" s="2"/>
      <c r="O62" s="2"/>
      <c r="P62" s="2"/>
      <c r="Q62" s="2"/>
      <c r="R62" s="2"/>
      <c r="S62" s="2"/>
      <c r="T62" s="2"/>
      <c r="U62" s="2"/>
      <c r="V62" s="2"/>
      <c r="W62" s="2"/>
      <c r="X62" s="2"/>
      <c r="Y62" s="2"/>
      <c r="Z62" s="2"/>
      <c r="AA62" s="2"/>
      <c r="AC62" s="126" t="str">
        <f t="shared" si="1"/>
        <v>CORRECT</v>
      </c>
    </row>
    <row r="63" spans="1:29" x14ac:dyDescent="0.25">
      <c r="A63" s="52">
        <v>62</v>
      </c>
      <c r="B63" s="22" t="s">
        <v>65</v>
      </c>
      <c r="C63" s="17" t="s">
        <v>86</v>
      </c>
      <c r="D63" s="17"/>
      <c r="E63" s="13" t="s">
        <v>286</v>
      </c>
      <c r="F63" s="13" t="s">
        <v>220</v>
      </c>
      <c r="G63" s="13" t="s">
        <v>218</v>
      </c>
      <c r="H63" s="34" t="s">
        <v>75</v>
      </c>
      <c r="I63" s="5">
        <v>62</v>
      </c>
      <c r="J63" s="13">
        <v>530000</v>
      </c>
      <c r="K63" s="5">
        <v>22</v>
      </c>
      <c r="L63" s="5">
        <v>278000</v>
      </c>
      <c r="M63" s="2">
        <v>252000</v>
      </c>
      <c r="N63" s="2">
        <v>42</v>
      </c>
      <c r="O63" s="68"/>
      <c r="P63" s="68">
        <v>8</v>
      </c>
      <c r="Q63" s="2">
        <v>4</v>
      </c>
      <c r="R63" s="2"/>
      <c r="S63" s="2">
        <v>4</v>
      </c>
      <c r="T63" s="2"/>
      <c r="U63" s="2">
        <v>3</v>
      </c>
      <c r="V63" s="2">
        <v>2</v>
      </c>
      <c r="W63" s="2">
        <v>0</v>
      </c>
      <c r="X63" s="2">
        <v>4</v>
      </c>
      <c r="Y63" s="2">
        <v>4</v>
      </c>
      <c r="Z63" s="2">
        <v>4</v>
      </c>
      <c r="AA63" s="2">
        <v>4</v>
      </c>
      <c r="AC63" s="126" t="str">
        <f t="shared" si="1"/>
        <v>NOT CORRECT</v>
      </c>
    </row>
    <row r="64" spans="1:29" x14ac:dyDescent="0.25">
      <c r="A64" s="52">
        <v>63</v>
      </c>
      <c r="B64" s="22" t="s">
        <v>65</v>
      </c>
      <c r="C64" s="17" t="s">
        <v>87</v>
      </c>
      <c r="D64" s="17"/>
      <c r="E64" s="13" t="s">
        <v>284</v>
      </c>
      <c r="F64" s="13" t="s">
        <v>220</v>
      </c>
      <c r="G64" s="13" t="s">
        <v>21</v>
      </c>
      <c r="H64" s="34" t="s">
        <v>88</v>
      </c>
      <c r="I64" s="5">
        <v>28</v>
      </c>
      <c r="J64" s="13">
        <v>613000</v>
      </c>
      <c r="K64" s="5">
        <v>5</v>
      </c>
      <c r="L64" s="5">
        <v>104000</v>
      </c>
      <c r="M64" s="2">
        <v>509000</v>
      </c>
      <c r="N64" s="2">
        <v>23</v>
      </c>
      <c r="O64" s="68"/>
      <c r="P64" s="68"/>
      <c r="Q64" s="2"/>
      <c r="R64" s="2"/>
      <c r="S64" s="2">
        <v>3</v>
      </c>
      <c r="T64" s="2"/>
      <c r="U64" s="2"/>
      <c r="V64" s="2">
        <v>3</v>
      </c>
      <c r="W64" s="2">
        <v>2</v>
      </c>
      <c r="X64" s="2">
        <v>3</v>
      </c>
      <c r="Y64" s="2">
        <v>3</v>
      </c>
      <c r="Z64" s="2">
        <v>3</v>
      </c>
      <c r="AA64" s="2">
        <v>3</v>
      </c>
      <c r="AC64" s="126" t="str">
        <f t="shared" si="1"/>
        <v>NOT CORRECT</v>
      </c>
    </row>
    <row r="65" spans="1:29" x14ac:dyDescent="0.25">
      <c r="A65" s="52">
        <v>64</v>
      </c>
      <c r="B65" s="22" t="s">
        <v>65</v>
      </c>
      <c r="C65" s="32" t="s">
        <v>89</v>
      </c>
      <c r="D65" s="32"/>
      <c r="E65" s="13" t="s">
        <v>284</v>
      </c>
      <c r="F65" s="13" t="s">
        <v>220</v>
      </c>
      <c r="G65" s="13" t="s">
        <v>218</v>
      </c>
      <c r="H65" s="66" t="s">
        <v>90</v>
      </c>
      <c r="I65" s="46">
        <v>140</v>
      </c>
      <c r="J65" s="47">
        <v>2021000</v>
      </c>
      <c r="K65" s="2">
        <v>0</v>
      </c>
      <c r="L65" s="2">
        <v>0</v>
      </c>
      <c r="M65" s="2">
        <v>2021000</v>
      </c>
      <c r="N65" s="2">
        <v>140</v>
      </c>
      <c r="O65" s="2"/>
      <c r="P65" s="2"/>
      <c r="Q65" s="2"/>
      <c r="R65" s="2">
        <v>4</v>
      </c>
      <c r="S65" s="2">
        <v>12</v>
      </c>
      <c r="T65" s="2">
        <v>2</v>
      </c>
      <c r="U65" s="2">
        <v>12</v>
      </c>
      <c r="V65" s="2">
        <v>18</v>
      </c>
      <c r="W65" s="2">
        <v>13</v>
      </c>
      <c r="X65" s="2">
        <v>15</v>
      </c>
      <c r="Y65" s="2">
        <v>15</v>
      </c>
      <c r="Z65" s="2">
        <v>15</v>
      </c>
      <c r="AA65" s="2">
        <v>15</v>
      </c>
      <c r="AC65" s="126" t="str">
        <f t="shared" si="1"/>
        <v>NOT CORRECT</v>
      </c>
    </row>
    <row r="66" spans="1:29" x14ac:dyDescent="0.25">
      <c r="A66" s="52">
        <v>65</v>
      </c>
      <c r="B66" s="22" t="s">
        <v>65</v>
      </c>
      <c r="C66" s="32" t="s">
        <v>91</v>
      </c>
      <c r="D66" s="32"/>
      <c r="E66" s="13" t="s">
        <v>284</v>
      </c>
      <c r="F66" s="13" t="s">
        <v>220</v>
      </c>
      <c r="G66" s="13" t="s">
        <v>218</v>
      </c>
      <c r="H66" s="66" t="s">
        <v>67</v>
      </c>
      <c r="I66" s="46">
        <v>25</v>
      </c>
      <c r="J66" s="47">
        <f>16000*I66</f>
        <v>400000</v>
      </c>
      <c r="K66" s="2">
        <v>2</v>
      </c>
      <c r="L66" s="2">
        <v>32000</v>
      </c>
      <c r="M66" s="69">
        <v>368000</v>
      </c>
      <c r="N66" s="2">
        <v>23</v>
      </c>
      <c r="O66" s="2"/>
      <c r="P66" s="2">
        <v>2</v>
      </c>
      <c r="Q66" s="2"/>
      <c r="R66" s="2"/>
      <c r="S66" s="2"/>
      <c r="T66" s="2"/>
      <c r="U66" s="2"/>
      <c r="V66" s="2">
        <v>3</v>
      </c>
      <c r="W66" s="2">
        <v>0</v>
      </c>
      <c r="X66" s="2">
        <v>2</v>
      </c>
      <c r="Y66" s="2">
        <v>2</v>
      </c>
      <c r="Z66" s="2">
        <v>2</v>
      </c>
      <c r="AA66" s="2"/>
      <c r="AC66" s="126" t="str">
        <f t="shared" si="1"/>
        <v>NOT CORRECT</v>
      </c>
    </row>
    <row r="67" spans="1:29" x14ac:dyDescent="0.25">
      <c r="A67" s="52">
        <v>66</v>
      </c>
      <c r="B67" s="22" t="s">
        <v>65</v>
      </c>
      <c r="C67" s="32" t="s">
        <v>92</v>
      </c>
      <c r="D67" s="32"/>
      <c r="E67" s="13" t="s">
        <v>284</v>
      </c>
      <c r="F67" s="13" t="s">
        <v>220</v>
      </c>
      <c r="G67" s="13" t="s">
        <v>218</v>
      </c>
      <c r="H67" s="66" t="s">
        <v>36</v>
      </c>
      <c r="I67" s="46">
        <v>60</v>
      </c>
      <c r="J67" s="47">
        <v>900000</v>
      </c>
      <c r="K67" s="2">
        <v>0</v>
      </c>
      <c r="L67" s="2">
        <v>0</v>
      </c>
      <c r="M67" s="2">
        <v>900000</v>
      </c>
      <c r="N67" s="2">
        <v>60</v>
      </c>
      <c r="O67" s="2"/>
      <c r="P67" s="2"/>
      <c r="Q67" s="2">
        <v>3</v>
      </c>
      <c r="R67" s="2">
        <v>3</v>
      </c>
      <c r="S67" s="2">
        <v>6</v>
      </c>
      <c r="T67" s="2">
        <v>3</v>
      </c>
      <c r="U67" s="2">
        <v>3</v>
      </c>
      <c r="V67" s="2">
        <v>6</v>
      </c>
      <c r="W67" s="2">
        <v>2</v>
      </c>
      <c r="X67" s="2">
        <v>2</v>
      </c>
      <c r="Y67" s="2">
        <v>6</v>
      </c>
      <c r="Z67" s="2">
        <v>2</v>
      </c>
      <c r="AA67" s="2">
        <v>2</v>
      </c>
      <c r="AC67" s="126" t="str">
        <f t="shared" si="1"/>
        <v>NOT CORRECT</v>
      </c>
    </row>
    <row r="68" spans="1:29" x14ac:dyDescent="0.25">
      <c r="A68" s="52">
        <v>67</v>
      </c>
      <c r="B68" s="22" t="s">
        <v>65</v>
      </c>
      <c r="C68" s="32" t="s">
        <v>93</v>
      </c>
      <c r="D68" s="32"/>
      <c r="E68" s="13" t="s">
        <v>284</v>
      </c>
      <c r="F68" s="13" t="s">
        <v>220</v>
      </c>
      <c r="G68" s="13" t="s">
        <v>218</v>
      </c>
      <c r="H68" s="66" t="s">
        <v>67</v>
      </c>
      <c r="I68" s="46">
        <v>28</v>
      </c>
      <c r="J68" s="47">
        <f>I68*15000</f>
        <v>420000</v>
      </c>
      <c r="K68" s="2">
        <v>0</v>
      </c>
      <c r="L68" s="2">
        <v>0</v>
      </c>
      <c r="M68" s="2">
        <v>750000</v>
      </c>
      <c r="N68" s="2">
        <v>28</v>
      </c>
      <c r="O68" s="2"/>
      <c r="P68" s="2">
        <v>0</v>
      </c>
      <c r="Q68" s="2">
        <v>0</v>
      </c>
      <c r="R68" s="2">
        <v>0</v>
      </c>
      <c r="S68" s="2">
        <v>0</v>
      </c>
      <c r="T68" s="2"/>
      <c r="U68" s="2">
        <v>4</v>
      </c>
      <c r="V68" s="2">
        <v>4</v>
      </c>
      <c r="W68" s="2">
        <v>9</v>
      </c>
      <c r="X68" s="2">
        <v>9</v>
      </c>
      <c r="Y68" s="2">
        <v>9</v>
      </c>
      <c r="Z68" s="2">
        <v>9</v>
      </c>
      <c r="AA68" s="2">
        <v>9</v>
      </c>
      <c r="AC68" s="126" t="str">
        <f t="shared" si="1"/>
        <v>NOT CORRECT</v>
      </c>
    </row>
    <row r="69" spans="1:29" x14ac:dyDescent="0.25">
      <c r="A69" s="52">
        <v>68</v>
      </c>
      <c r="B69" s="22" t="s">
        <v>65</v>
      </c>
      <c r="C69" s="45" t="s">
        <v>94</v>
      </c>
      <c r="D69" s="45"/>
      <c r="E69" s="13" t="s">
        <v>284</v>
      </c>
      <c r="F69" s="13" t="s">
        <v>220</v>
      </c>
      <c r="G69" s="13" t="s">
        <v>218</v>
      </c>
      <c r="H69" s="66" t="s">
        <v>95</v>
      </c>
      <c r="I69" s="46">
        <v>10</v>
      </c>
      <c r="J69" s="47">
        <v>136000</v>
      </c>
      <c r="K69" s="2"/>
      <c r="L69" s="2"/>
      <c r="M69" s="2">
        <v>136000</v>
      </c>
      <c r="N69" s="2">
        <v>10</v>
      </c>
      <c r="O69" s="2"/>
      <c r="P69" s="2"/>
      <c r="Q69" s="2">
        <v>6</v>
      </c>
      <c r="R69" s="2"/>
      <c r="S69" s="2"/>
      <c r="T69" s="2"/>
      <c r="U69" s="2"/>
      <c r="V69" s="2">
        <v>4</v>
      </c>
      <c r="W69" s="2">
        <v>4</v>
      </c>
      <c r="X69" s="2">
        <v>4</v>
      </c>
      <c r="Y69" s="2"/>
      <c r="Z69" s="2"/>
      <c r="AA69" s="2"/>
      <c r="AC69" s="126" t="str">
        <f t="shared" ref="AC69:AC132" si="2">IF(SUM(P69:AA69)=N69,"CORRECT","NOT CORRECT")</f>
        <v>NOT CORRECT</v>
      </c>
    </row>
    <row r="70" spans="1:29" x14ac:dyDescent="0.25">
      <c r="A70" s="52">
        <v>69</v>
      </c>
      <c r="B70" s="22" t="s">
        <v>65</v>
      </c>
      <c r="C70" s="45" t="s">
        <v>96</v>
      </c>
      <c r="D70" s="45"/>
      <c r="E70" s="13" t="s">
        <v>284</v>
      </c>
      <c r="F70" s="13" t="s">
        <v>220</v>
      </c>
      <c r="G70" s="13" t="s">
        <v>218</v>
      </c>
      <c r="H70" s="70" t="s">
        <v>97</v>
      </c>
      <c r="I70" s="65">
        <v>12</v>
      </c>
      <c r="J70" s="65">
        <v>180000</v>
      </c>
      <c r="K70" s="65"/>
      <c r="L70" s="65"/>
      <c r="M70" s="2">
        <v>180000</v>
      </c>
      <c r="N70" s="2">
        <v>12</v>
      </c>
      <c r="O70" s="2"/>
      <c r="P70" s="2"/>
      <c r="Q70" s="2"/>
      <c r="R70" s="2">
        <v>6</v>
      </c>
      <c r="S70" s="2">
        <v>2</v>
      </c>
      <c r="T70" s="2"/>
      <c r="U70" s="2">
        <v>2</v>
      </c>
      <c r="V70" s="2">
        <v>2</v>
      </c>
      <c r="W70" s="2">
        <v>2</v>
      </c>
      <c r="X70" s="2">
        <v>2</v>
      </c>
      <c r="Y70" s="2"/>
      <c r="Z70" s="2"/>
      <c r="AA70" s="2"/>
      <c r="AC70" s="126" t="str">
        <f t="shared" si="2"/>
        <v>NOT CORRECT</v>
      </c>
    </row>
    <row r="71" spans="1:29" x14ac:dyDescent="0.25">
      <c r="A71" s="52">
        <v>70</v>
      </c>
      <c r="B71" s="22" t="s">
        <v>65</v>
      </c>
      <c r="C71" s="45" t="s">
        <v>98</v>
      </c>
      <c r="D71" s="45"/>
      <c r="E71" s="13" t="s">
        <v>284</v>
      </c>
      <c r="F71" s="13" t="s">
        <v>220</v>
      </c>
      <c r="G71" s="13" t="s">
        <v>21</v>
      </c>
      <c r="H71" s="70" t="s">
        <v>99</v>
      </c>
      <c r="I71" s="65">
        <v>1</v>
      </c>
      <c r="J71" s="65">
        <v>20000</v>
      </c>
      <c r="K71" s="65"/>
      <c r="L71" s="65"/>
      <c r="M71" s="2">
        <v>20000</v>
      </c>
      <c r="N71" s="2">
        <v>1</v>
      </c>
      <c r="O71" s="2"/>
      <c r="P71" s="2"/>
      <c r="Q71" s="2"/>
      <c r="R71" s="2"/>
      <c r="S71" s="2">
        <v>1</v>
      </c>
      <c r="T71" s="2"/>
      <c r="U71" s="2"/>
      <c r="V71" s="2"/>
      <c r="W71" s="2"/>
      <c r="X71" s="2"/>
      <c r="Y71" s="2"/>
      <c r="Z71" s="2"/>
      <c r="AA71" s="2"/>
      <c r="AC71" s="126" t="str">
        <f t="shared" si="2"/>
        <v>CORRECT</v>
      </c>
    </row>
    <row r="72" spans="1:29" x14ac:dyDescent="0.25">
      <c r="A72" s="52">
        <v>71</v>
      </c>
      <c r="B72" s="22" t="s">
        <v>65</v>
      </c>
      <c r="C72" s="45" t="s">
        <v>100</v>
      </c>
      <c r="D72" s="45"/>
      <c r="E72" s="13" t="s">
        <v>284</v>
      </c>
      <c r="F72" s="13" t="s">
        <v>220</v>
      </c>
      <c r="G72" s="13" t="s">
        <v>218</v>
      </c>
      <c r="H72" s="70" t="s">
        <v>101</v>
      </c>
      <c r="I72" s="65">
        <v>3</v>
      </c>
      <c r="J72" s="65">
        <v>50000</v>
      </c>
      <c r="K72" s="65"/>
      <c r="L72" s="65"/>
      <c r="M72" s="2">
        <v>50000</v>
      </c>
      <c r="N72" s="2">
        <v>3</v>
      </c>
      <c r="O72" s="2"/>
      <c r="P72" s="2"/>
      <c r="Q72" s="2"/>
      <c r="R72" s="2">
        <v>3</v>
      </c>
      <c r="S72" s="2"/>
      <c r="T72" s="2"/>
      <c r="U72" s="2"/>
      <c r="V72" s="2"/>
      <c r="W72" s="2"/>
      <c r="X72" s="2"/>
      <c r="Y72" s="2"/>
      <c r="Z72" s="2"/>
      <c r="AA72" s="2"/>
      <c r="AC72" s="126" t="str">
        <f t="shared" si="2"/>
        <v>CORRECT</v>
      </c>
    </row>
    <row r="73" spans="1:29" x14ac:dyDescent="0.25">
      <c r="A73" s="52">
        <v>72</v>
      </c>
      <c r="B73" s="22" t="s">
        <v>65</v>
      </c>
      <c r="C73" s="45" t="s">
        <v>102</v>
      </c>
      <c r="D73" s="45"/>
      <c r="E73" s="13" t="s">
        <v>284</v>
      </c>
      <c r="F73" s="13" t="s">
        <v>220</v>
      </c>
      <c r="G73" s="13" t="s">
        <v>218</v>
      </c>
      <c r="H73" s="70" t="s">
        <v>103</v>
      </c>
      <c r="I73" s="65">
        <v>3</v>
      </c>
      <c r="J73" s="65">
        <v>55000</v>
      </c>
      <c r="K73" s="65"/>
      <c r="L73" s="65"/>
      <c r="M73" s="2">
        <v>55000</v>
      </c>
      <c r="N73" s="2">
        <v>3</v>
      </c>
      <c r="O73" s="2"/>
      <c r="P73" s="2"/>
      <c r="Q73" s="2"/>
      <c r="R73" s="2"/>
      <c r="S73" s="2">
        <v>3</v>
      </c>
      <c r="T73" s="2"/>
      <c r="U73" s="2"/>
      <c r="V73" s="2"/>
      <c r="W73" s="2"/>
      <c r="X73" s="2"/>
      <c r="Y73" s="2"/>
      <c r="Z73" s="2"/>
      <c r="AA73" s="2"/>
      <c r="AC73" s="126" t="str">
        <f t="shared" si="2"/>
        <v>CORRECT</v>
      </c>
    </row>
    <row r="74" spans="1:29" x14ac:dyDescent="0.25">
      <c r="A74" s="52">
        <v>73</v>
      </c>
      <c r="B74" s="22" t="s">
        <v>65</v>
      </c>
      <c r="C74" s="45" t="s">
        <v>104</v>
      </c>
      <c r="D74" s="45"/>
      <c r="E74" s="13" t="s">
        <v>284</v>
      </c>
      <c r="F74" s="13" t="s">
        <v>220</v>
      </c>
      <c r="G74" s="13" t="s">
        <v>218</v>
      </c>
      <c r="H74" s="70" t="s">
        <v>25</v>
      </c>
      <c r="I74" s="65">
        <v>3</v>
      </c>
      <c r="J74" s="65">
        <v>50000</v>
      </c>
      <c r="K74" s="65"/>
      <c r="L74" s="65"/>
      <c r="M74" s="2">
        <v>50000</v>
      </c>
      <c r="N74" s="2">
        <v>3</v>
      </c>
      <c r="O74" s="2"/>
      <c r="P74" s="2"/>
      <c r="Q74" s="2"/>
      <c r="R74" s="2"/>
      <c r="S74" s="2"/>
      <c r="T74" s="2">
        <v>3</v>
      </c>
      <c r="U74" s="2"/>
      <c r="V74" s="2"/>
      <c r="W74" s="2"/>
      <c r="X74" s="2"/>
      <c r="Y74" s="2"/>
      <c r="Z74" s="2"/>
      <c r="AA74" s="2"/>
      <c r="AC74" s="126" t="str">
        <f t="shared" si="2"/>
        <v>CORRECT</v>
      </c>
    </row>
    <row r="75" spans="1:29" x14ac:dyDescent="0.25">
      <c r="A75" s="52">
        <v>74</v>
      </c>
      <c r="B75" s="22" t="s">
        <v>65</v>
      </c>
      <c r="C75" s="45" t="s">
        <v>83</v>
      </c>
      <c r="D75" s="45"/>
      <c r="E75" s="13" t="s">
        <v>284</v>
      </c>
      <c r="F75" s="13" t="s">
        <v>220</v>
      </c>
      <c r="G75" s="13" t="s">
        <v>218</v>
      </c>
      <c r="H75" s="70" t="s">
        <v>105</v>
      </c>
      <c r="I75" s="65">
        <v>3</v>
      </c>
      <c r="J75" s="65">
        <v>50000</v>
      </c>
      <c r="K75" s="65"/>
      <c r="L75" s="65"/>
      <c r="M75" s="2">
        <v>50000</v>
      </c>
      <c r="N75" s="2">
        <v>3</v>
      </c>
      <c r="O75" s="2"/>
      <c r="P75" s="2"/>
      <c r="Q75" s="2"/>
      <c r="R75" s="2"/>
      <c r="S75" s="2">
        <v>3</v>
      </c>
      <c r="T75" s="2"/>
      <c r="U75" s="2"/>
      <c r="V75" s="2"/>
      <c r="W75" s="2"/>
      <c r="X75" s="2"/>
      <c r="Y75" s="2"/>
      <c r="Z75" s="2"/>
      <c r="AA75" s="2"/>
      <c r="AC75" s="126" t="str">
        <f t="shared" si="2"/>
        <v>CORRECT</v>
      </c>
    </row>
    <row r="76" spans="1:29" x14ac:dyDescent="0.25">
      <c r="A76" s="52">
        <v>75</v>
      </c>
      <c r="B76" s="22" t="s">
        <v>65</v>
      </c>
      <c r="C76" s="45" t="s">
        <v>106</v>
      </c>
      <c r="D76" s="45"/>
      <c r="E76" s="13" t="s">
        <v>284</v>
      </c>
      <c r="F76" s="13" t="s">
        <v>220</v>
      </c>
      <c r="G76" s="13" t="s">
        <v>218</v>
      </c>
      <c r="H76" s="70" t="s">
        <v>107</v>
      </c>
      <c r="I76" s="65">
        <v>4</v>
      </c>
      <c r="J76" s="65">
        <v>80000</v>
      </c>
      <c r="K76" s="65"/>
      <c r="L76" s="65"/>
      <c r="M76" s="2">
        <v>80000</v>
      </c>
      <c r="N76" s="2">
        <v>4</v>
      </c>
      <c r="O76" s="2"/>
      <c r="P76" s="2"/>
      <c r="Q76" s="2"/>
      <c r="R76" s="2"/>
      <c r="S76" s="2"/>
      <c r="T76" s="2"/>
      <c r="U76" s="2">
        <v>4</v>
      </c>
      <c r="V76" s="2"/>
      <c r="W76" s="2"/>
      <c r="X76" s="2"/>
      <c r="Y76" s="2"/>
      <c r="Z76" s="2"/>
      <c r="AA76" s="2"/>
      <c r="AC76" s="126" t="str">
        <f t="shared" si="2"/>
        <v>CORRECT</v>
      </c>
    </row>
    <row r="77" spans="1:29" x14ac:dyDescent="0.25">
      <c r="A77" s="52">
        <v>76</v>
      </c>
      <c r="B77" s="22" t="s">
        <v>65</v>
      </c>
      <c r="C77" s="45" t="s">
        <v>108</v>
      </c>
      <c r="D77" s="45"/>
      <c r="E77" s="13" t="s">
        <v>284</v>
      </c>
      <c r="F77" s="13" t="s">
        <v>220</v>
      </c>
      <c r="G77" s="13" t="s">
        <v>218</v>
      </c>
      <c r="H77" s="70" t="s">
        <v>109</v>
      </c>
      <c r="I77" s="65">
        <v>2</v>
      </c>
      <c r="J77" s="65">
        <v>30000</v>
      </c>
      <c r="K77" s="65"/>
      <c r="L77" s="65"/>
      <c r="M77" s="2">
        <v>30000</v>
      </c>
      <c r="N77" s="2">
        <v>2</v>
      </c>
      <c r="O77" s="2"/>
      <c r="P77" s="2"/>
      <c r="Q77" s="2"/>
      <c r="R77" s="2"/>
      <c r="S77" s="2">
        <v>2</v>
      </c>
      <c r="T77" s="2"/>
      <c r="U77" s="2"/>
      <c r="V77" s="2"/>
      <c r="W77" s="2"/>
      <c r="X77" s="2"/>
      <c r="Y77" s="2"/>
      <c r="Z77" s="2"/>
      <c r="AA77" s="2"/>
      <c r="AC77" s="126" t="str">
        <f t="shared" si="2"/>
        <v>CORRECT</v>
      </c>
    </row>
    <row r="78" spans="1:29" x14ac:dyDescent="0.25">
      <c r="A78" s="52">
        <v>77</v>
      </c>
      <c r="B78" s="22" t="s">
        <v>65</v>
      </c>
      <c r="C78" s="48" t="s">
        <v>223</v>
      </c>
      <c r="D78" s="48"/>
      <c r="E78" s="13" t="s">
        <v>284</v>
      </c>
      <c r="F78" s="13" t="s">
        <v>220</v>
      </c>
      <c r="G78" s="13" t="s">
        <v>218</v>
      </c>
      <c r="H78" s="34"/>
      <c r="I78" s="2"/>
      <c r="J78" s="2"/>
      <c r="K78" s="2"/>
      <c r="L78" s="2"/>
      <c r="M78" s="2"/>
      <c r="N78" s="2">
        <f>3*49</f>
        <v>147</v>
      </c>
      <c r="O78" s="2"/>
      <c r="P78" s="2"/>
      <c r="Q78" s="2"/>
      <c r="R78" s="2"/>
      <c r="S78" s="2" t="s">
        <v>198</v>
      </c>
      <c r="T78" s="2">
        <v>26</v>
      </c>
      <c r="U78" s="2">
        <v>35</v>
      </c>
      <c r="V78" s="2">
        <v>21</v>
      </c>
      <c r="W78" s="2">
        <v>25</v>
      </c>
      <c r="X78" s="2">
        <v>19</v>
      </c>
      <c r="Y78" s="2">
        <v>19</v>
      </c>
      <c r="Z78" s="2"/>
      <c r="AA78" s="2"/>
      <c r="AC78" s="126" t="str">
        <f t="shared" si="2"/>
        <v>NOT CORRECT</v>
      </c>
    </row>
    <row r="79" spans="1:29" x14ac:dyDescent="0.25">
      <c r="A79" s="52">
        <v>78</v>
      </c>
      <c r="B79" s="22" t="s">
        <v>65</v>
      </c>
      <c r="C79" s="38" t="s">
        <v>241</v>
      </c>
      <c r="D79" s="38"/>
      <c r="E79" s="13" t="s">
        <v>284</v>
      </c>
      <c r="F79" s="13" t="s">
        <v>220</v>
      </c>
      <c r="G79" s="13" t="s">
        <v>218</v>
      </c>
      <c r="H79" s="71" t="s">
        <v>242</v>
      </c>
      <c r="I79" s="2">
        <v>2</v>
      </c>
      <c r="J79" s="72">
        <v>30000</v>
      </c>
      <c r="K79" s="2"/>
      <c r="L79" s="2"/>
      <c r="M79" s="2">
        <v>30000</v>
      </c>
      <c r="N79" s="2">
        <v>2</v>
      </c>
      <c r="O79" s="2"/>
      <c r="P79" s="2"/>
      <c r="Q79" s="2"/>
      <c r="R79" s="2"/>
      <c r="S79" s="2"/>
      <c r="T79" s="2">
        <v>2</v>
      </c>
      <c r="U79" s="2"/>
      <c r="V79" s="2"/>
      <c r="W79" s="2"/>
      <c r="X79" s="2"/>
      <c r="Y79" s="2"/>
      <c r="Z79" s="2"/>
      <c r="AA79" s="2"/>
      <c r="AC79" s="126" t="str">
        <f t="shared" si="2"/>
        <v>CORRECT</v>
      </c>
    </row>
    <row r="80" spans="1:29" x14ac:dyDescent="0.25">
      <c r="A80" s="52">
        <v>79</v>
      </c>
      <c r="B80" s="22" t="s">
        <v>65</v>
      </c>
      <c r="C80" s="45" t="s">
        <v>83</v>
      </c>
      <c r="D80" s="45"/>
      <c r="E80" s="13" t="s">
        <v>284</v>
      </c>
      <c r="F80" s="13" t="s">
        <v>220</v>
      </c>
      <c r="G80" s="13" t="s">
        <v>218</v>
      </c>
      <c r="H80" s="71" t="s">
        <v>274</v>
      </c>
      <c r="I80" s="2">
        <v>18</v>
      </c>
      <c r="J80" s="72">
        <v>300000</v>
      </c>
      <c r="K80" s="2"/>
      <c r="L80" s="2"/>
      <c r="M80" s="2">
        <v>300000</v>
      </c>
      <c r="N80" s="2">
        <v>18</v>
      </c>
      <c r="O80" s="2"/>
      <c r="P80" s="2"/>
      <c r="Q80" s="2"/>
      <c r="R80" s="2"/>
      <c r="S80" s="2"/>
      <c r="T80" s="2">
        <v>2</v>
      </c>
      <c r="U80" s="2">
        <v>5</v>
      </c>
      <c r="V80" s="2">
        <v>5</v>
      </c>
      <c r="W80" s="2">
        <v>2</v>
      </c>
      <c r="X80" s="2">
        <v>2</v>
      </c>
      <c r="Y80" s="2">
        <v>2</v>
      </c>
      <c r="Z80" s="2">
        <v>2</v>
      </c>
      <c r="AA80" s="2">
        <v>2</v>
      </c>
      <c r="AC80" s="126" t="str">
        <f t="shared" si="2"/>
        <v>NOT CORRECT</v>
      </c>
    </row>
    <row r="81" spans="1:29" x14ac:dyDescent="0.25">
      <c r="A81" s="52">
        <v>80</v>
      </c>
      <c r="B81" s="22" t="s">
        <v>65</v>
      </c>
      <c r="C81" s="45" t="s">
        <v>279</v>
      </c>
      <c r="D81" s="45"/>
      <c r="E81" s="13" t="s">
        <v>284</v>
      </c>
      <c r="F81" s="13" t="s">
        <v>220</v>
      </c>
      <c r="G81" s="13" t="s">
        <v>218</v>
      </c>
      <c r="H81" s="71" t="s">
        <v>280</v>
      </c>
      <c r="I81" s="2">
        <v>2</v>
      </c>
      <c r="J81" s="72">
        <v>30000</v>
      </c>
      <c r="K81" s="2"/>
      <c r="L81" s="2"/>
      <c r="M81" s="2">
        <v>30000</v>
      </c>
      <c r="N81" s="2">
        <v>2</v>
      </c>
      <c r="O81" s="2"/>
      <c r="P81" s="2"/>
      <c r="Q81" s="2"/>
      <c r="R81" s="2"/>
      <c r="S81" s="2"/>
      <c r="T81" s="2"/>
      <c r="U81" s="2">
        <v>2</v>
      </c>
      <c r="V81" s="2"/>
      <c r="W81" s="2"/>
      <c r="X81" s="2"/>
      <c r="Y81" s="2"/>
      <c r="Z81" s="2"/>
      <c r="AA81" s="2"/>
      <c r="AC81" s="126" t="str">
        <f t="shared" si="2"/>
        <v>CORRECT</v>
      </c>
    </row>
    <row r="82" spans="1:29" x14ac:dyDescent="0.25">
      <c r="A82" s="52">
        <v>81</v>
      </c>
      <c r="B82" s="22" t="s">
        <v>65</v>
      </c>
      <c r="C82" s="45" t="s">
        <v>281</v>
      </c>
      <c r="D82" s="45"/>
      <c r="E82" s="13" t="s">
        <v>284</v>
      </c>
      <c r="F82" s="13" t="s">
        <v>220</v>
      </c>
      <c r="G82" s="13" t="s">
        <v>218</v>
      </c>
      <c r="H82" s="71" t="s">
        <v>282</v>
      </c>
      <c r="I82" s="2">
        <v>6</v>
      </c>
      <c r="J82" s="72">
        <v>80000</v>
      </c>
      <c r="K82" s="2"/>
      <c r="L82" s="2"/>
      <c r="M82" s="2">
        <v>80000</v>
      </c>
      <c r="N82" s="2">
        <v>6</v>
      </c>
      <c r="O82" s="2"/>
      <c r="P82" s="2"/>
      <c r="Q82" s="2"/>
      <c r="R82" s="2"/>
      <c r="S82" s="2"/>
      <c r="T82" s="2"/>
      <c r="U82" s="2">
        <v>3</v>
      </c>
      <c r="V82" s="2">
        <v>3</v>
      </c>
      <c r="W82" s="2">
        <v>3</v>
      </c>
      <c r="X82" s="2">
        <v>3</v>
      </c>
      <c r="Y82" s="2"/>
      <c r="Z82" s="2"/>
      <c r="AA82" s="2"/>
      <c r="AC82" s="126" t="str">
        <f t="shared" si="2"/>
        <v>NOT CORRECT</v>
      </c>
    </row>
    <row r="83" spans="1:29" x14ac:dyDescent="0.25">
      <c r="A83" s="52">
        <v>82</v>
      </c>
      <c r="B83" s="22" t="s">
        <v>65</v>
      </c>
      <c r="C83" s="45" t="s">
        <v>243</v>
      </c>
      <c r="D83" s="45"/>
      <c r="E83" s="13" t="s">
        <v>284</v>
      </c>
      <c r="F83" s="13" t="s">
        <v>220</v>
      </c>
      <c r="G83" s="13" t="s">
        <v>218</v>
      </c>
      <c r="H83" s="71" t="s">
        <v>103</v>
      </c>
      <c r="I83" s="2">
        <v>2</v>
      </c>
      <c r="J83" s="72">
        <v>50000</v>
      </c>
      <c r="K83" s="2"/>
      <c r="L83" s="2"/>
      <c r="M83" s="2">
        <v>50000</v>
      </c>
      <c r="N83" s="2">
        <v>2</v>
      </c>
      <c r="O83" s="2"/>
      <c r="P83" s="2"/>
      <c r="Q83" s="2"/>
      <c r="R83" s="2"/>
      <c r="S83" s="2"/>
      <c r="T83" s="2">
        <v>2</v>
      </c>
      <c r="U83" s="2"/>
      <c r="V83" s="2"/>
      <c r="W83" s="2"/>
      <c r="X83" s="2"/>
      <c r="Y83" s="2"/>
      <c r="Z83" s="2"/>
      <c r="AA83" s="2"/>
      <c r="AC83" s="126" t="str">
        <f t="shared" si="2"/>
        <v>CORRECT</v>
      </c>
    </row>
    <row r="84" spans="1:29" x14ac:dyDescent="0.25">
      <c r="A84" s="52">
        <v>83</v>
      </c>
      <c r="B84" s="22" t="s">
        <v>65</v>
      </c>
      <c r="C84" s="45" t="s">
        <v>244</v>
      </c>
      <c r="D84" s="45"/>
      <c r="E84" s="13" t="s">
        <v>284</v>
      </c>
      <c r="F84" s="13" t="s">
        <v>220</v>
      </c>
      <c r="G84" s="13" t="s">
        <v>218</v>
      </c>
      <c r="H84" s="71" t="s">
        <v>245</v>
      </c>
      <c r="I84" s="2">
        <v>2</v>
      </c>
      <c r="J84" s="72">
        <v>27000</v>
      </c>
      <c r="K84" s="2"/>
      <c r="L84" s="2"/>
      <c r="M84" s="2">
        <v>27000</v>
      </c>
      <c r="N84" s="2">
        <v>2</v>
      </c>
      <c r="O84" s="2"/>
      <c r="P84" s="2"/>
      <c r="Q84" s="2"/>
      <c r="R84" s="2"/>
      <c r="S84" s="2"/>
      <c r="T84" s="2">
        <v>2</v>
      </c>
      <c r="U84" s="2"/>
      <c r="V84" s="2"/>
      <c r="W84" s="2"/>
      <c r="X84" s="2"/>
      <c r="Y84" s="2"/>
      <c r="Z84" s="2"/>
      <c r="AA84" s="2"/>
      <c r="AC84" s="126" t="str">
        <f t="shared" si="2"/>
        <v>CORRECT</v>
      </c>
    </row>
    <row r="85" spans="1:29" x14ac:dyDescent="0.25">
      <c r="A85" s="52">
        <v>84</v>
      </c>
      <c r="B85" s="22" t="s">
        <v>65</v>
      </c>
      <c r="C85" s="45" t="s">
        <v>275</v>
      </c>
      <c r="D85" s="45"/>
      <c r="E85" s="13" t="s">
        <v>284</v>
      </c>
      <c r="F85" s="13" t="s">
        <v>220</v>
      </c>
      <c r="G85" s="13" t="s">
        <v>218</v>
      </c>
      <c r="H85" s="71"/>
      <c r="I85" s="2">
        <v>2</v>
      </c>
      <c r="J85" s="72">
        <v>40000</v>
      </c>
      <c r="K85" s="2"/>
      <c r="L85" s="2"/>
      <c r="M85" s="2">
        <v>40000</v>
      </c>
      <c r="N85" s="2">
        <v>2</v>
      </c>
      <c r="O85" s="2"/>
      <c r="P85" s="2"/>
      <c r="Q85" s="2"/>
      <c r="R85" s="2"/>
      <c r="S85" s="2">
        <v>2</v>
      </c>
      <c r="T85" s="2"/>
      <c r="U85" s="2"/>
      <c r="V85" s="2"/>
      <c r="W85" s="2"/>
      <c r="X85" s="2"/>
      <c r="Y85" s="2"/>
      <c r="Z85" s="2"/>
      <c r="AA85" s="2"/>
      <c r="AC85" s="126" t="str">
        <f t="shared" si="2"/>
        <v>CORRECT</v>
      </c>
    </row>
    <row r="86" spans="1:29" x14ac:dyDescent="0.25">
      <c r="A86" s="52">
        <v>85</v>
      </c>
      <c r="B86" s="22" t="s">
        <v>65</v>
      </c>
      <c r="C86" s="45" t="s">
        <v>276</v>
      </c>
      <c r="D86" s="45"/>
      <c r="E86" s="13" t="s">
        <v>284</v>
      </c>
      <c r="F86" s="13" t="s">
        <v>220</v>
      </c>
      <c r="G86" s="13" t="s">
        <v>218</v>
      </c>
      <c r="H86" s="71" t="s">
        <v>277</v>
      </c>
      <c r="I86" s="2">
        <v>1</v>
      </c>
      <c r="J86" s="72">
        <v>20000</v>
      </c>
      <c r="K86" s="2"/>
      <c r="L86" s="2"/>
      <c r="M86" s="2">
        <v>20000</v>
      </c>
      <c r="N86" s="2">
        <v>1</v>
      </c>
      <c r="O86" s="2"/>
      <c r="P86" s="2"/>
      <c r="Q86" s="2"/>
      <c r="R86" s="2"/>
      <c r="S86" s="2">
        <v>1</v>
      </c>
      <c r="T86" s="2"/>
      <c r="U86" s="2"/>
      <c r="V86" s="2"/>
      <c r="W86" s="2"/>
      <c r="X86" s="2"/>
      <c r="Y86" s="2"/>
      <c r="Z86" s="2"/>
      <c r="AA86" s="2"/>
      <c r="AC86" s="126" t="str">
        <f t="shared" si="2"/>
        <v>CORRECT</v>
      </c>
    </row>
    <row r="87" spans="1:29" x14ac:dyDescent="0.25">
      <c r="A87" s="52">
        <v>86</v>
      </c>
      <c r="B87" s="22" t="s">
        <v>65</v>
      </c>
      <c r="C87" s="45" t="s">
        <v>278</v>
      </c>
      <c r="D87" s="45"/>
      <c r="E87" s="13" t="s">
        <v>284</v>
      </c>
      <c r="F87" s="13" t="s">
        <v>220</v>
      </c>
      <c r="G87" s="13" t="s">
        <v>218</v>
      </c>
      <c r="H87" s="71" t="s">
        <v>176</v>
      </c>
      <c r="I87" s="2">
        <v>8</v>
      </c>
      <c r="J87" s="72">
        <v>160000</v>
      </c>
      <c r="K87" s="2"/>
      <c r="L87" s="2"/>
      <c r="M87" s="2">
        <v>160000</v>
      </c>
      <c r="N87" s="2">
        <v>8</v>
      </c>
      <c r="O87" s="2"/>
      <c r="P87" s="2"/>
      <c r="Q87" s="2"/>
      <c r="R87" s="2"/>
      <c r="S87" s="2"/>
      <c r="T87" s="2"/>
      <c r="U87" s="2">
        <v>3</v>
      </c>
      <c r="V87" s="2">
        <v>3</v>
      </c>
      <c r="W87" s="2">
        <v>3</v>
      </c>
      <c r="X87" s="2">
        <v>2</v>
      </c>
      <c r="Y87" s="2">
        <v>3</v>
      </c>
      <c r="Z87" s="2"/>
      <c r="AA87" s="2"/>
      <c r="AC87" s="126" t="str">
        <f t="shared" si="2"/>
        <v>NOT CORRECT</v>
      </c>
    </row>
    <row r="88" spans="1:29" ht="15" x14ac:dyDescent="0.25">
      <c r="A88" s="52">
        <v>87</v>
      </c>
      <c r="B88" s="22" t="s">
        <v>65</v>
      </c>
      <c r="C88" s="38" t="s">
        <v>68</v>
      </c>
      <c r="D88" s="38"/>
      <c r="E88" s="13" t="s">
        <v>284</v>
      </c>
      <c r="F88" s="13" t="s">
        <v>221</v>
      </c>
      <c r="G88" s="13" t="s">
        <v>218</v>
      </c>
      <c r="H88" s="71" t="s">
        <v>379</v>
      </c>
      <c r="I88" s="111">
        <v>6</v>
      </c>
      <c r="J88" s="97">
        <v>100000</v>
      </c>
      <c r="K88" s="2"/>
      <c r="L88" s="2"/>
      <c r="M88" s="97">
        <v>100000</v>
      </c>
      <c r="N88" s="112">
        <v>6</v>
      </c>
      <c r="O88" s="2"/>
      <c r="P88" s="2"/>
      <c r="Q88" s="2"/>
      <c r="R88" s="2"/>
      <c r="S88" s="2"/>
      <c r="T88" s="2"/>
      <c r="U88" s="2"/>
      <c r="V88" s="2">
        <v>1</v>
      </c>
      <c r="W88" s="112">
        <v>2</v>
      </c>
      <c r="X88" s="112">
        <v>2</v>
      </c>
      <c r="Y88" s="112">
        <v>1</v>
      </c>
      <c r="Z88" s="112">
        <v>1</v>
      </c>
      <c r="AA88" s="112">
        <v>1</v>
      </c>
      <c r="AC88" s="126" t="str">
        <f t="shared" si="2"/>
        <v>NOT CORRECT</v>
      </c>
    </row>
    <row r="89" spans="1:29" ht="15" x14ac:dyDescent="0.25">
      <c r="A89" s="52">
        <v>88</v>
      </c>
      <c r="B89" s="22" t="s">
        <v>65</v>
      </c>
      <c r="C89" s="38" t="s">
        <v>243</v>
      </c>
      <c r="D89" s="38"/>
      <c r="E89" s="13" t="s">
        <v>284</v>
      </c>
      <c r="F89" s="13" t="s">
        <v>220</v>
      </c>
      <c r="G89" s="13" t="s">
        <v>218</v>
      </c>
      <c r="H89" s="71"/>
      <c r="I89" s="111">
        <v>1</v>
      </c>
      <c r="J89" s="97">
        <v>13500</v>
      </c>
      <c r="K89" s="2"/>
      <c r="L89" s="2"/>
      <c r="M89" s="97">
        <v>13500</v>
      </c>
      <c r="N89" s="112">
        <v>1</v>
      </c>
      <c r="O89" s="2"/>
      <c r="P89" s="2"/>
      <c r="Q89" s="2"/>
      <c r="R89" s="2"/>
      <c r="S89" s="2"/>
      <c r="T89" s="2"/>
      <c r="U89" s="2">
        <v>1</v>
      </c>
      <c r="V89" s="2"/>
      <c r="W89" s="2"/>
      <c r="X89" s="2"/>
      <c r="Y89" s="2"/>
      <c r="Z89" s="2"/>
      <c r="AA89" s="2"/>
      <c r="AC89" s="126" t="str">
        <f t="shared" si="2"/>
        <v>CORRECT</v>
      </c>
    </row>
    <row r="90" spans="1:29" ht="15" x14ac:dyDescent="0.25">
      <c r="A90" s="52">
        <v>89</v>
      </c>
      <c r="B90" s="22" t="s">
        <v>65</v>
      </c>
      <c r="C90" s="34" t="s">
        <v>352</v>
      </c>
      <c r="D90" s="34"/>
      <c r="E90" s="13" t="s">
        <v>284</v>
      </c>
      <c r="F90" s="13" t="s">
        <v>220</v>
      </c>
      <c r="G90" s="13" t="s">
        <v>218</v>
      </c>
      <c r="H90" s="71" t="s">
        <v>280</v>
      </c>
      <c r="I90" s="111">
        <v>2</v>
      </c>
      <c r="J90" s="97">
        <v>30000</v>
      </c>
      <c r="K90" s="2"/>
      <c r="L90" s="2"/>
      <c r="M90" s="97">
        <v>30000</v>
      </c>
      <c r="N90" s="112">
        <v>2</v>
      </c>
      <c r="O90" s="2"/>
      <c r="P90" s="2"/>
      <c r="Q90" s="2"/>
      <c r="R90" s="2"/>
      <c r="S90" s="2"/>
      <c r="T90" s="2"/>
      <c r="U90" s="2"/>
      <c r="V90" s="2">
        <v>2</v>
      </c>
      <c r="W90" s="2"/>
      <c r="X90" s="2"/>
      <c r="Y90" s="2"/>
      <c r="Z90" s="2"/>
      <c r="AA90" s="2"/>
      <c r="AC90" s="126" t="str">
        <f t="shared" si="2"/>
        <v>CORRECT</v>
      </c>
    </row>
    <row r="91" spans="1:29" ht="15" x14ac:dyDescent="0.25">
      <c r="A91" s="52">
        <v>90</v>
      </c>
      <c r="B91" s="22" t="s">
        <v>65</v>
      </c>
      <c r="C91" s="38" t="s">
        <v>353</v>
      </c>
      <c r="D91" s="38"/>
      <c r="E91" s="13" t="s">
        <v>284</v>
      </c>
      <c r="F91" s="13" t="s">
        <v>220</v>
      </c>
      <c r="G91" s="13" t="s">
        <v>218</v>
      </c>
      <c r="H91" s="111" t="s">
        <v>380</v>
      </c>
      <c r="I91" s="111">
        <v>4</v>
      </c>
      <c r="J91" s="97">
        <v>85000</v>
      </c>
      <c r="K91" s="2"/>
      <c r="L91" s="2"/>
      <c r="M91" s="97">
        <v>85000</v>
      </c>
      <c r="N91" s="112">
        <v>4</v>
      </c>
      <c r="O91" s="2"/>
      <c r="P91" s="2"/>
      <c r="Q91" s="2"/>
      <c r="R91" s="2"/>
      <c r="S91" s="2"/>
      <c r="T91" s="2"/>
      <c r="U91" s="2"/>
      <c r="V91" s="2">
        <v>4</v>
      </c>
      <c r="W91" s="2"/>
      <c r="X91" s="2"/>
      <c r="Y91" s="2"/>
      <c r="Z91" s="2"/>
      <c r="AA91" s="2"/>
      <c r="AC91" s="126" t="str">
        <f t="shared" si="2"/>
        <v>CORRECT</v>
      </c>
    </row>
    <row r="92" spans="1:29" ht="15" x14ac:dyDescent="0.25">
      <c r="A92" s="52">
        <v>91</v>
      </c>
      <c r="B92" s="22" t="s">
        <v>65</v>
      </c>
      <c r="C92" s="38" t="s">
        <v>326</v>
      </c>
      <c r="D92" s="38"/>
      <c r="E92" s="13" t="s">
        <v>284</v>
      </c>
      <c r="F92" s="13" t="s">
        <v>220</v>
      </c>
      <c r="G92" s="13" t="s">
        <v>218</v>
      </c>
      <c r="H92" s="111" t="s">
        <v>381</v>
      </c>
      <c r="I92" s="111"/>
      <c r="J92" s="97">
        <f>13000*3</f>
        <v>39000</v>
      </c>
      <c r="K92" s="2"/>
      <c r="L92" s="2"/>
      <c r="M92" s="97">
        <f>13000*3</f>
        <v>39000</v>
      </c>
      <c r="N92" s="2">
        <v>3</v>
      </c>
      <c r="O92" s="2"/>
      <c r="P92" s="2"/>
      <c r="Q92" s="2"/>
      <c r="R92" s="2"/>
      <c r="S92" s="2"/>
      <c r="T92" s="2"/>
      <c r="U92" s="2"/>
      <c r="V92" s="2">
        <v>3</v>
      </c>
      <c r="W92" s="2"/>
      <c r="X92" s="2"/>
      <c r="Y92" s="2"/>
      <c r="Z92" s="2"/>
      <c r="AA92" s="2"/>
      <c r="AC92" s="126" t="str">
        <f t="shared" si="2"/>
        <v>CORRECT</v>
      </c>
    </row>
    <row r="93" spans="1:29" ht="15" x14ac:dyDescent="0.25">
      <c r="A93" s="52">
        <v>92</v>
      </c>
      <c r="B93" s="22" t="s">
        <v>65</v>
      </c>
      <c r="C93" s="38" t="s">
        <v>354</v>
      </c>
      <c r="D93" s="38"/>
      <c r="E93" s="13" t="s">
        <v>284</v>
      </c>
      <c r="F93" s="13" t="s">
        <v>220</v>
      </c>
      <c r="G93" s="13" t="s">
        <v>218</v>
      </c>
      <c r="H93" s="111" t="s">
        <v>382</v>
      </c>
      <c r="I93" s="111"/>
      <c r="J93" s="97">
        <f>15000*20</f>
        <v>300000</v>
      </c>
      <c r="K93" s="2"/>
      <c r="L93" s="2"/>
      <c r="M93" s="97">
        <f>15000*20</f>
        <v>300000</v>
      </c>
      <c r="N93" s="2"/>
      <c r="O93" s="2"/>
      <c r="P93" s="2"/>
      <c r="Q93" s="2"/>
      <c r="R93" s="2"/>
      <c r="S93" s="2"/>
      <c r="T93" s="2"/>
      <c r="U93" s="2"/>
      <c r="V93" s="2"/>
      <c r="W93" s="112">
        <v>4</v>
      </c>
      <c r="X93" s="112">
        <v>4</v>
      </c>
      <c r="Y93" s="112">
        <v>4</v>
      </c>
      <c r="Z93" s="112">
        <v>4</v>
      </c>
      <c r="AA93" s="112">
        <v>4</v>
      </c>
      <c r="AC93" s="126" t="str">
        <f t="shared" si="2"/>
        <v>NOT CORRECT</v>
      </c>
    </row>
    <row r="94" spans="1:29" ht="15" x14ac:dyDescent="0.25">
      <c r="A94" s="52">
        <v>93</v>
      </c>
      <c r="B94" s="22" t="s">
        <v>65</v>
      </c>
      <c r="C94" s="38" t="s">
        <v>355</v>
      </c>
      <c r="D94" s="38"/>
      <c r="E94" s="13" t="s">
        <v>284</v>
      </c>
      <c r="F94" s="13" t="s">
        <v>220</v>
      </c>
      <c r="G94" s="13" t="s">
        <v>218</v>
      </c>
      <c r="H94" s="111" t="s">
        <v>383</v>
      </c>
      <c r="I94" s="111">
        <v>132</v>
      </c>
      <c r="J94" s="97">
        <f>90000*22</f>
        <v>1980000</v>
      </c>
      <c r="K94" s="2"/>
      <c r="L94" s="111">
        <v>132</v>
      </c>
      <c r="M94" s="97">
        <f>90000*22</f>
        <v>1980000</v>
      </c>
      <c r="N94" s="2"/>
      <c r="O94" s="2"/>
      <c r="P94" s="2"/>
      <c r="Q94" s="2"/>
      <c r="R94" s="2"/>
      <c r="S94" s="2"/>
      <c r="T94" s="2"/>
      <c r="U94" s="2"/>
      <c r="V94" s="2"/>
      <c r="W94" s="2">
        <v>45</v>
      </c>
      <c r="X94" s="2">
        <v>40</v>
      </c>
      <c r="Y94" s="2">
        <v>40</v>
      </c>
      <c r="Z94" s="2">
        <v>40</v>
      </c>
      <c r="AA94" s="2">
        <v>12</v>
      </c>
      <c r="AC94" s="126" t="str">
        <f t="shared" si="2"/>
        <v>NOT CORRECT</v>
      </c>
    </row>
    <row r="95" spans="1:29" ht="15" x14ac:dyDescent="0.25">
      <c r="A95" s="52">
        <v>94</v>
      </c>
      <c r="B95" s="22" t="s">
        <v>65</v>
      </c>
      <c r="C95" s="38" t="s">
        <v>356</v>
      </c>
      <c r="D95" s="38"/>
      <c r="E95" s="13" t="s">
        <v>284</v>
      </c>
      <c r="F95" s="13" t="s">
        <v>221</v>
      </c>
      <c r="G95" s="13" t="s">
        <v>218</v>
      </c>
      <c r="H95" s="111" t="s">
        <v>384</v>
      </c>
      <c r="I95" s="111"/>
      <c r="J95" s="97">
        <v>80000</v>
      </c>
      <c r="K95" s="2"/>
      <c r="L95" s="2"/>
      <c r="M95" s="97">
        <v>80000</v>
      </c>
      <c r="N95" s="2"/>
      <c r="O95" s="2"/>
      <c r="P95" s="2"/>
      <c r="Q95" s="2"/>
      <c r="R95" s="2"/>
      <c r="S95" s="2"/>
      <c r="T95" s="2"/>
      <c r="U95" s="2"/>
      <c r="V95" s="2">
        <v>2</v>
      </c>
      <c r="W95" s="2">
        <v>2</v>
      </c>
      <c r="X95" s="2"/>
      <c r="Y95" s="2"/>
      <c r="Z95" s="2"/>
      <c r="AA95" s="2"/>
      <c r="AC95" s="126" t="str">
        <f t="shared" si="2"/>
        <v>NOT CORRECT</v>
      </c>
    </row>
    <row r="96" spans="1:29" ht="15" x14ac:dyDescent="0.25">
      <c r="A96" s="52">
        <v>95</v>
      </c>
      <c r="B96" s="22" t="s">
        <v>65</v>
      </c>
      <c r="C96" s="38" t="s">
        <v>357</v>
      </c>
      <c r="D96" s="38"/>
      <c r="E96" s="13" t="s">
        <v>284</v>
      </c>
      <c r="F96" s="13" t="s">
        <v>220</v>
      </c>
      <c r="G96" s="13" t="s">
        <v>218</v>
      </c>
      <c r="H96" s="71" t="s">
        <v>36</v>
      </c>
      <c r="I96" s="2"/>
      <c r="J96" s="97">
        <f>16000*6</f>
        <v>96000</v>
      </c>
      <c r="K96" s="2"/>
      <c r="L96" s="2"/>
      <c r="M96" s="97">
        <f>16000*6</f>
        <v>96000</v>
      </c>
      <c r="N96" s="2"/>
      <c r="O96" s="2"/>
      <c r="P96" s="2"/>
      <c r="Q96" s="2"/>
      <c r="R96" s="2"/>
      <c r="S96" s="2"/>
      <c r="T96" s="2"/>
      <c r="U96" s="2"/>
      <c r="V96" s="112">
        <v>2</v>
      </c>
      <c r="W96" s="112">
        <v>2</v>
      </c>
      <c r="X96" s="112">
        <v>2</v>
      </c>
      <c r="Y96" s="2"/>
      <c r="Z96" s="2"/>
      <c r="AA96" s="2"/>
      <c r="AC96" s="126" t="str">
        <f t="shared" si="2"/>
        <v>NOT CORRECT</v>
      </c>
    </row>
    <row r="97" spans="1:29" s="126" customFormat="1" ht="15" x14ac:dyDescent="0.25">
      <c r="A97" s="52">
        <v>96</v>
      </c>
      <c r="B97" s="22" t="s">
        <v>65</v>
      </c>
      <c r="C97" s="38" t="s">
        <v>385</v>
      </c>
      <c r="D97" s="38"/>
      <c r="E97" s="13" t="s">
        <v>284</v>
      </c>
      <c r="F97" s="13" t="s">
        <v>220</v>
      </c>
      <c r="G97" s="13" t="s">
        <v>218</v>
      </c>
      <c r="H97" s="111" t="s">
        <v>386</v>
      </c>
      <c r="I97" s="2"/>
      <c r="J97" s="128"/>
      <c r="K97" s="2"/>
      <c r="L97" s="2"/>
      <c r="M97" s="97"/>
      <c r="N97" s="2"/>
      <c r="O97" s="2"/>
      <c r="P97" s="2"/>
      <c r="Q97" s="2"/>
      <c r="R97" s="2"/>
      <c r="S97" s="2"/>
      <c r="T97" s="2"/>
      <c r="U97" s="2"/>
      <c r="V97" s="112">
        <v>1</v>
      </c>
      <c r="W97" s="112">
        <v>40</v>
      </c>
      <c r="X97" s="112">
        <v>2</v>
      </c>
      <c r="Y97" s="2">
        <v>2</v>
      </c>
      <c r="Z97" s="2">
        <v>2</v>
      </c>
      <c r="AA97" s="2">
        <v>2</v>
      </c>
      <c r="AC97" s="126" t="str">
        <f t="shared" si="2"/>
        <v>NOT CORRECT</v>
      </c>
    </row>
    <row r="98" spans="1:29" s="126" customFormat="1" ht="15" x14ac:dyDescent="0.25">
      <c r="A98" s="52">
        <v>97</v>
      </c>
      <c r="B98" s="22" t="s">
        <v>65</v>
      </c>
      <c r="C98" s="38" t="s">
        <v>243</v>
      </c>
      <c r="D98" s="38"/>
      <c r="E98" s="13" t="s">
        <v>284</v>
      </c>
      <c r="F98" s="13" t="s">
        <v>220</v>
      </c>
      <c r="G98" s="13" t="s">
        <v>218</v>
      </c>
      <c r="H98" s="111" t="s">
        <v>387</v>
      </c>
      <c r="I98" s="2">
        <v>3</v>
      </c>
      <c r="J98" s="129">
        <f>13500*I98</f>
        <v>40500</v>
      </c>
      <c r="K98" s="2"/>
      <c r="L98" s="2"/>
      <c r="M98" s="129">
        <v>40500</v>
      </c>
      <c r="N98" s="112">
        <v>3</v>
      </c>
      <c r="O98" s="2"/>
      <c r="P98" s="2"/>
      <c r="Q98" s="2"/>
      <c r="R98" s="2"/>
      <c r="S98" s="2"/>
      <c r="T98" s="2"/>
      <c r="U98" s="2"/>
      <c r="V98" s="112">
        <v>3</v>
      </c>
      <c r="W98" s="112"/>
      <c r="X98" s="112"/>
      <c r="Y98" s="2"/>
      <c r="Z98" s="2"/>
      <c r="AA98" s="2"/>
      <c r="AC98" s="126" t="str">
        <f t="shared" si="2"/>
        <v>CORRECT</v>
      </c>
    </row>
    <row r="99" spans="1:29" s="126" customFormat="1" ht="15" x14ac:dyDescent="0.25">
      <c r="A99" s="52">
        <v>98</v>
      </c>
      <c r="B99" s="22" t="s">
        <v>65</v>
      </c>
      <c r="C99" s="38" t="s">
        <v>356</v>
      </c>
      <c r="D99" s="38"/>
      <c r="E99" s="13" t="s">
        <v>284</v>
      </c>
      <c r="F99" s="13" t="s">
        <v>220</v>
      </c>
      <c r="G99" s="13" t="s">
        <v>218</v>
      </c>
      <c r="H99" s="111" t="s">
        <v>388</v>
      </c>
      <c r="I99" s="2"/>
      <c r="J99" s="129">
        <v>40000</v>
      </c>
      <c r="K99" s="2"/>
      <c r="L99" s="2"/>
      <c r="M99" s="129">
        <v>40000</v>
      </c>
      <c r="N99" s="2"/>
      <c r="O99" s="2"/>
      <c r="P99" s="2"/>
      <c r="Q99" s="2"/>
      <c r="R99" s="2"/>
      <c r="S99" s="2"/>
      <c r="T99" s="2"/>
      <c r="U99" s="2"/>
      <c r="V99" s="112">
        <v>2</v>
      </c>
      <c r="W99" s="112"/>
      <c r="X99" s="112"/>
      <c r="Y99" s="2"/>
      <c r="Z99" s="2"/>
      <c r="AA99" s="2"/>
      <c r="AC99" s="126" t="str">
        <f t="shared" si="2"/>
        <v>NOT CORRECT</v>
      </c>
    </row>
    <row r="100" spans="1:29" s="126" customFormat="1" ht="15" x14ac:dyDescent="0.25">
      <c r="A100" s="52">
        <v>99</v>
      </c>
      <c r="B100" s="22" t="s">
        <v>65</v>
      </c>
      <c r="C100" s="38" t="s">
        <v>389</v>
      </c>
      <c r="D100" s="38"/>
      <c r="E100" s="13" t="s">
        <v>284</v>
      </c>
      <c r="F100" s="13" t="s">
        <v>220</v>
      </c>
      <c r="G100" s="13" t="s">
        <v>218</v>
      </c>
      <c r="H100" s="111" t="s">
        <v>390</v>
      </c>
      <c r="I100" s="2"/>
      <c r="J100" s="129">
        <v>3932000</v>
      </c>
      <c r="K100" s="2"/>
      <c r="L100" s="2"/>
      <c r="M100" s="129">
        <v>3932000</v>
      </c>
      <c r="N100" s="2"/>
      <c r="O100" s="2"/>
      <c r="P100" s="2"/>
      <c r="Q100" s="2"/>
      <c r="R100" s="2"/>
      <c r="S100" s="2"/>
      <c r="T100" s="2"/>
      <c r="U100" s="2"/>
      <c r="V100" s="112"/>
      <c r="W100" s="112">
        <v>10</v>
      </c>
      <c r="X100" s="112">
        <v>40</v>
      </c>
      <c r="Y100" s="2">
        <v>40</v>
      </c>
      <c r="Z100" s="2">
        <v>30</v>
      </c>
      <c r="AA100" s="2"/>
      <c r="AC100" s="126" t="str">
        <f t="shared" si="2"/>
        <v>NOT CORRECT</v>
      </c>
    </row>
    <row r="101" spans="1:29" s="126" customFormat="1" ht="15" x14ac:dyDescent="0.25">
      <c r="A101" s="52">
        <v>100</v>
      </c>
      <c r="B101" s="22" t="s">
        <v>65</v>
      </c>
      <c r="C101" s="17" t="s">
        <v>78</v>
      </c>
      <c r="D101" s="17"/>
      <c r="E101" s="53" t="s">
        <v>284</v>
      </c>
      <c r="F101" s="13" t="s">
        <v>221</v>
      </c>
      <c r="G101" s="34" t="s">
        <v>267</v>
      </c>
      <c r="H101" s="34" t="s">
        <v>219</v>
      </c>
      <c r="I101" s="17">
        <v>8</v>
      </c>
      <c r="J101" s="17">
        <v>160000</v>
      </c>
      <c r="K101" s="17">
        <v>2</v>
      </c>
      <c r="L101" s="17">
        <v>40000</v>
      </c>
      <c r="M101" s="17">
        <v>120000</v>
      </c>
      <c r="N101" s="17">
        <v>6</v>
      </c>
      <c r="O101" s="17"/>
      <c r="P101" s="2">
        <v>0</v>
      </c>
      <c r="Q101" s="2">
        <v>4</v>
      </c>
      <c r="R101" s="2">
        <v>2</v>
      </c>
      <c r="S101" s="2"/>
      <c r="T101" s="2"/>
      <c r="U101" s="2"/>
      <c r="V101" s="2"/>
      <c r="W101" s="2"/>
      <c r="X101" s="2"/>
      <c r="Y101" s="2"/>
      <c r="Z101" s="2"/>
      <c r="AA101" s="5"/>
      <c r="AB101" s="3"/>
      <c r="AC101" s="126" t="str">
        <f t="shared" si="2"/>
        <v>CORRECT</v>
      </c>
    </row>
    <row r="102" spans="1:29" s="126" customFormat="1" ht="15" x14ac:dyDescent="0.25">
      <c r="A102" s="52">
        <v>101</v>
      </c>
      <c r="B102" s="22" t="s">
        <v>65</v>
      </c>
      <c r="C102" s="17" t="s">
        <v>78</v>
      </c>
      <c r="D102" s="17"/>
      <c r="E102" s="53" t="s">
        <v>284</v>
      </c>
      <c r="F102" s="13" t="s">
        <v>221</v>
      </c>
      <c r="G102" s="13" t="s">
        <v>267</v>
      </c>
      <c r="H102" s="34" t="s">
        <v>219</v>
      </c>
      <c r="I102" s="2">
        <v>10</v>
      </c>
      <c r="J102" s="2">
        <v>200000</v>
      </c>
      <c r="K102" s="2"/>
      <c r="L102" s="2"/>
      <c r="M102" s="2">
        <v>200000</v>
      </c>
      <c r="N102" s="2">
        <v>10</v>
      </c>
      <c r="O102" s="2"/>
      <c r="P102" s="2"/>
      <c r="Q102" s="2"/>
      <c r="R102" s="2"/>
      <c r="S102" s="2">
        <v>6</v>
      </c>
      <c r="T102" s="2">
        <v>2</v>
      </c>
      <c r="U102" s="2">
        <v>2</v>
      </c>
      <c r="V102" s="2"/>
      <c r="W102" s="2"/>
      <c r="X102" s="2"/>
      <c r="Y102" s="2"/>
      <c r="Z102" s="2"/>
      <c r="AA102" s="5"/>
      <c r="AB102" s="3"/>
      <c r="AC102" s="126" t="str">
        <f t="shared" si="2"/>
        <v>CORRECT</v>
      </c>
    </row>
    <row r="103" spans="1:29" x14ac:dyDescent="0.25">
      <c r="A103" s="52">
        <v>102</v>
      </c>
      <c r="B103" s="22" t="s">
        <v>111</v>
      </c>
      <c r="C103" s="23" t="s">
        <v>112</v>
      </c>
      <c r="D103" s="155" t="s">
        <v>466</v>
      </c>
      <c r="E103" s="53" t="s">
        <v>284</v>
      </c>
      <c r="F103" s="13" t="s">
        <v>220</v>
      </c>
      <c r="G103" s="13" t="s">
        <v>21</v>
      </c>
      <c r="H103" s="71" t="s">
        <v>113</v>
      </c>
      <c r="I103" s="5">
        <v>53</v>
      </c>
      <c r="J103" s="7">
        <v>470000</v>
      </c>
      <c r="K103" s="5">
        <v>49</v>
      </c>
      <c r="L103" s="5">
        <v>368000</v>
      </c>
      <c r="M103" s="2">
        <v>102000</v>
      </c>
      <c r="N103" s="2">
        <v>4</v>
      </c>
      <c r="O103" s="2"/>
      <c r="P103" s="54">
        <v>3</v>
      </c>
      <c r="Q103" s="54">
        <v>0</v>
      </c>
      <c r="R103" s="2">
        <v>0</v>
      </c>
      <c r="S103" s="2">
        <v>0</v>
      </c>
      <c r="T103" s="2">
        <v>1</v>
      </c>
      <c r="U103" s="2"/>
      <c r="V103" s="2"/>
      <c r="W103" s="2"/>
      <c r="X103" s="2"/>
      <c r="Y103" s="2"/>
      <c r="Z103" s="2"/>
      <c r="AA103" s="2"/>
      <c r="AC103" s="126" t="str">
        <f t="shared" si="2"/>
        <v>CORRECT</v>
      </c>
    </row>
    <row r="104" spans="1:29" x14ac:dyDescent="0.25">
      <c r="A104" s="52">
        <v>103</v>
      </c>
      <c r="B104" s="22" t="s">
        <v>111</v>
      </c>
      <c r="C104" s="25" t="s">
        <v>114</v>
      </c>
      <c r="D104" s="155" t="s">
        <v>466</v>
      </c>
      <c r="E104" s="53" t="s">
        <v>284</v>
      </c>
      <c r="F104" s="13" t="s">
        <v>220</v>
      </c>
      <c r="G104" s="13" t="s">
        <v>218</v>
      </c>
      <c r="H104" s="73" t="s">
        <v>115</v>
      </c>
      <c r="I104" s="8">
        <v>7</v>
      </c>
      <c r="J104" s="9">
        <v>94500</v>
      </c>
      <c r="K104" s="5">
        <v>3</v>
      </c>
      <c r="L104" s="5">
        <v>40500</v>
      </c>
      <c r="M104" s="2">
        <v>54000</v>
      </c>
      <c r="N104" s="2">
        <v>4</v>
      </c>
      <c r="O104" s="2"/>
      <c r="P104" s="54">
        <v>0</v>
      </c>
      <c r="Q104" s="54">
        <v>1</v>
      </c>
      <c r="R104" s="2">
        <v>0</v>
      </c>
      <c r="S104" s="54">
        <v>2</v>
      </c>
      <c r="T104" s="2">
        <v>1</v>
      </c>
      <c r="U104" s="2"/>
      <c r="V104" s="2"/>
      <c r="W104" s="2"/>
      <c r="X104" s="2"/>
      <c r="Y104" s="2"/>
      <c r="Z104" s="2"/>
      <c r="AA104" s="2"/>
      <c r="AC104" s="126" t="str">
        <f t="shared" si="2"/>
        <v>CORRECT</v>
      </c>
    </row>
    <row r="105" spans="1:29" x14ac:dyDescent="0.25">
      <c r="A105" s="52">
        <v>104</v>
      </c>
      <c r="B105" s="22" t="s">
        <v>111</v>
      </c>
      <c r="C105" s="25" t="s">
        <v>116</v>
      </c>
      <c r="D105" s="155" t="s">
        <v>466</v>
      </c>
      <c r="E105" s="53" t="s">
        <v>284</v>
      </c>
      <c r="F105" s="13" t="s">
        <v>220</v>
      </c>
      <c r="G105" s="13" t="s">
        <v>218</v>
      </c>
      <c r="H105" s="74" t="s">
        <v>115</v>
      </c>
      <c r="I105" s="8">
        <v>4</v>
      </c>
      <c r="J105" s="9">
        <v>60000</v>
      </c>
      <c r="K105" s="5">
        <v>2</v>
      </c>
      <c r="L105" s="5">
        <v>30000</v>
      </c>
      <c r="M105" s="2">
        <v>30000</v>
      </c>
      <c r="N105" s="2">
        <v>2</v>
      </c>
      <c r="O105" s="2"/>
      <c r="P105" s="2">
        <v>0</v>
      </c>
      <c r="Q105" s="2">
        <v>0</v>
      </c>
      <c r="R105" s="2">
        <v>0</v>
      </c>
      <c r="S105" s="2">
        <v>0</v>
      </c>
      <c r="T105" s="2">
        <v>2</v>
      </c>
      <c r="U105" s="2"/>
      <c r="V105" s="2"/>
      <c r="W105" s="2"/>
      <c r="X105" s="2"/>
      <c r="Y105" s="2"/>
      <c r="Z105" s="2"/>
      <c r="AA105" s="2"/>
      <c r="AC105" s="126" t="str">
        <f t="shared" si="2"/>
        <v>CORRECT</v>
      </c>
    </row>
    <row r="106" spans="1:29" x14ac:dyDescent="0.25">
      <c r="A106" s="52">
        <v>105</v>
      </c>
      <c r="B106" s="22" t="s">
        <v>111</v>
      </c>
      <c r="C106" s="26" t="s">
        <v>117</v>
      </c>
      <c r="D106" s="155" t="s">
        <v>466</v>
      </c>
      <c r="E106" s="53" t="s">
        <v>284</v>
      </c>
      <c r="F106" s="13" t="s">
        <v>220</v>
      </c>
      <c r="G106" s="13" t="s">
        <v>218</v>
      </c>
      <c r="H106" s="75" t="s">
        <v>118</v>
      </c>
      <c r="I106" s="10">
        <v>14</v>
      </c>
      <c r="J106" s="11">
        <v>268000</v>
      </c>
      <c r="K106" s="12">
        <v>12</v>
      </c>
      <c r="L106" s="12">
        <v>230000</v>
      </c>
      <c r="M106" s="54">
        <v>38000</v>
      </c>
      <c r="N106" s="54">
        <v>2</v>
      </c>
      <c r="O106" s="2"/>
      <c r="P106" s="2">
        <v>0</v>
      </c>
      <c r="Q106" s="2">
        <v>0</v>
      </c>
      <c r="R106" s="2">
        <v>0</v>
      </c>
      <c r="S106" s="2">
        <v>0</v>
      </c>
      <c r="T106" s="2">
        <v>0</v>
      </c>
      <c r="U106" s="2">
        <v>2</v>
      </c>
      <c r="V106" s="2"/>
      <c r="W106" s="2"/>
      <c r="X106" s="2"/>
      <c r="Y106" s="2"/>
      <c r="Z106" s="2"/>
      <c r="AA106" s="2"/>
      <c r="AC106" s="126" t="str">
        <f t="shared" si="2"/>
        <v>CORRECT</v>
      </c>
    </row>
    <row r="107" spans="1:29" x14ac:dyDescent="0.25">
      <c r="A107" s="52">
        <v>106</v>
      </c>
      <c r="B107" s="22" t="s">
        <v>111</v>
      </c>
      <c r="C107" s="27" t="s">
        <v>119</v>
      </c>
      <c r="D107" s="156">
        <v>41365</v>
      </c>
      <c r="E107" s="53" t="s">
        <v>284</v>
      </c>
      <c r="F107" s="13" t="s">
        <v>220</v>
      </c>
      <c r="G107" s="13" t="s">
        <v>218</v>
      </c>
      <c r="H107" s="76" t="s">
        <v>115</v>
      </c>
      <c r="I107" s="5">
        <v>40</v>
      </c>
      <c r="J107" s="6">
        <v>720000</v>
      </c>
      <c r="K107" s="5">
        <v>0</v>
      </c>
      <c r="L107" s="5">
        <v>0</v>
      </c>
      <c r="M107" s="2">
        <v>720000</v>
      </c>
      <c r="N107" s="2">
        <v>40</v>
      </c>
      <c r="O107" s="2"/>
      <c r="P107" s="2">
        <v>2</v>
      </c>
      <c r="Q107" s="2">
        <v>3</v>
      </c>
      <c r="R107" s="2">
        <v>3</v>
      </c>
      <c r="S107" s="2">
        <v>3</v>
      </c>
      <c r="T107" s="2">
        <v>5</v>
      </c>
      <c r="U107" s="2">
        <v>4</v>
      </c>
      <c r="V107" s="2">
        <v>6</v>
      </c>
      <c r="W107" s="2">
        <v>6</v>
      </c>
      <c r="X107" s="2">
        <v>8</v>
      </c>
      <c r="Y107" s="2"/>
      <c r="Z107" s="2"/>
      <c r="AA107" s="2"/>
      <c r="AC107" s="126" t="str">
        <f t="shared" si="2"/>
        <v>CORRECT</v>
      </c>
    </row>
    <row r="108" spans="1:29" x14ac:dyDescent="0.25">
      <c r="A108" s="52">
        <v>107</v>
      </c>
      <c r="B108" s="22" t="s">
        <v>111</v>
      </c>
      <c r="C108" s="23" t="s">
        <v>120</v>
      </c>
      <c r="D108" s="156">
        <v>41365</v>
      </c>
      <c r="E108" s="53" t="s">
        <v>284</v>
      </c>
      <c r="F108" s="13" t="s">
        <v>220</v>
      </c>
      <c r="G108" s="13" t="s">
        <v>218</v>
      </c>
      <c r="H108" s="76" t="s">
        <v>115</v>
      </c>
      <c r="I108" s="5">
        <v>14</v>
      </c>
      <c r="J108" s="5">
        <v>182000</v>
      </c>
      <c r="K108" s="5">
        <v>0</v>
      </c>
      <c r="L108" s="5">
        <v>91000</v>
      </c>
      <c r="M108" s="2">
        <v>0</v>
      </c>
      <c r="N108" s="2">
        <v>14</v>
      </c>
      <c r="O108" s="2"/>
      <c r="P108" s="2">
        <v>7</v>
      </c>
      <c r="Q108" s="54">
        <v>1</v>
      </c>
      <c r="R108" s="54">
        <v>0</v>
      </c>
      <c r="S108" s="2">
        <v>0</v>
      </c>
      <c r="T108" s="2">
        <v>2</v>
      </c>
      <c r="U108" s="2">
        <v>4</v>
      </c>
      <c r="V108" s="2"/>
      <c r="W108" s="2"/>
      <c r="X108" s="2"/>
      <c r="Y108" s="2"/>
      <c r="Z108" s="2"/>
      <c r="AA108" s="2"/>
      <c r="AC108" s="126" t="str">
        <f t="shared" si="2"/>
        <v>CORRECT</v>
      </c>
    </row>
    <row r="109" spans="1:29" x14ac:dyDescent="0.25">
      <c r="A109" s="52">
        <v>108</v>
      </c>
      <c r="B109" s="22" t="s">
        <v>111</v>
      </c>
      <c r="C109" s="23" t="s">
        <v>121</v>
      </c>
      <c r="D109" s="156">
        <v>41365</v>
      </c>
      <c r="E109" s="53" t="s">
        <v>284</v>
      </c>
      <c r="F109" s="13" t="s">
        <v>220</v>
      </c>
      <c r="G109" s="13" t="s">
        <v>218</v>
      </c>
      <c r="H109" s="76" t="s">
        <v>115</v>
      </c>
      <c r="I109" s="5">
        <v>2</v>
      </c>
      <c r="J109" s="5">
        <v>30000</v>
      </c>
      <c r="K109" s="5">
        <v>0</v>
      </c>
      <c r="L109" s="5">
        <v>0</v>
      </c>
      <c r="M109" s="2">
        <v>30000</v>
      </c>
      <c r="N109" s="2">
        <v>2</v>
      </c>
      <c r="O109" s="2"/>
      <c r="P109" s="2">
        <v>2</v>
      </c>
      <c r="Q109" s="2"/>
      <c r="R109" s="2"/>
      <c r="S109" s="2"/>
      <c r="T109" s="2"/>
      <c r="U109" s="2"/>
      <c r="V109" s="2"/>
      <c r="W109" s="2"/>
      <c r="X109" s="2"/>
      <c r="Y109" s="2"/>
      <c r="Z109" s="2"/>
      <c r="AA109" s="2"/>
      <c r="AC109" s="126" t="str">
        <f t="shared" si="2"/>
        <v>CORRECT</v>
      </c>
    </row>
    <row r="110" spans="1:29" x14ac:dyDescent="0.25">
      <c r="A110" s="52">
        <v>109</v>
      </c>
      <c r="B110" s="22" t="s">
        <v>111</v>
      </c>
      <c r="C110" s="23" t="s">
        <v>122</v>
      </c>
      <c r="D110" s="156">
        <v>41365</v>
      </c>
      <c r="E110" s="53" t="s">
        <v>284</v>
      </c>
      <c r="F110" s="13" t="s">
        <v>220</v>
      </c>
      <c r="G110" s="13" t="s">
        <v>218</v>
      </c>
      <c r="H110" s="76" t="s">
        <v>115</v>
      </c>
      <c r="I110" s="5">
        <v>2</v>
      </c>
      <c r="J110" s="5">
        <v>42000</v>
      </c>
      <c r="K110" s="5">
        <v>0</v>
      </c>
      <c r="L110" s="5">
        <v>0</v>
      </c>
      <c r="M110" s="2">
        <v>42000</v>
      </c>
      <c r="N110" s="2">
        <v>2</v>
      </c>
      <c r="O110" s="2"/>
      <c r="P110" s="2">
        <v>2</v>
      </c>
      <c r="Q110" s="2"/>
      <c r="R110" s="2"/>
      <c r="S110" s="2"/>
      <c r="T110" s="2"/>
      <c r="U110" s="2"/>
      <c r="V110" s="2"/>
      <c r="W110" s="2"/>
      <c r="X110" s="2"/>
      <c r="Y110" s="2"/>
      <c r="Z110" s="2"/>
      <c r="AA110" s="2"/>
      <c r="AC110" s="126" t="str">
        <f t="shared" si="2"/>
        <v>CORRECT</v>
      </c>
    </row>
    <row r="111" spans="1:29" x14ac:dyDescent="0.25">
      <c r="A111" s="52">
        <v>110</v>
      </c>
      <c r="B111" s="22" t="s">
        <v>111</v>
      </c>
      <c r="C111" s="27" t="s">
        <v>123</v>
      </c>
      <c r="D111" s="156">
        <v>41365</v>
      </c>
      <c r="E111" s="53" t="s">
        <v>284</v>
      </c>
      <c r="F111" s="13" t="s">
        <v>220</v>
      </c>
      <c r="G111" s="13" t="s">
        <v>218</v>
      </c>
      <c r="H111" s="76" t="s">
        <v>115</v>
      </c>
      <c r="I111" s="5">
        <v>2</v>
      </c>
      <c r="J111" s="6">
        <v>36000</v>
      </c>
      <c r="K111" s="5">
        <v>0</v>
      </c>
      <c r="L111" s="5">
        <v>0</v>
      </c>
      <c r="M111" s="2">
        <v>36000</v>
      </c>
      <c r="N111" s="2">
        <v>2</v>
      </c>
      <c r="O111" s="2"/>
      <c r="P111" s="2">
        <v>2</v>
      </c>
      <c r="Q111" s="2"/>
      <c r="R111" s="2"/>
      <c r="S111" s="2"/>
      <c r="T111" s="2"/>
      <c r="U111" s="2"/>
      <c r="V111" s="2"/>
      <c r="W111" s="2"/>
      <c r="X111" s="2"/>
      <c r="Y111" s="2"/>
      <c r="Z111" s="2"/>
      <c r="AA111" s="2"/>
      <c r="AC111" s="126" t="str">
        <f t="shared" si="2"/>
        <v>CORRECT</v>
      </c>
    </row>
    <row r="112" spans="1:29" x14ac:dyDescent="0.25">
      <c r="A112" s="52">
        <v>111</v>
      </c>
      <c r="B112" s="22" t="s">
        <v>111</v>
      </c>
      <c r="C112" s="23" t="s">
        <v>124</v>
      </c>
      <c r="D112" s="156">
        <v>41365</v>
      </c>
      <c r="E112" s="53" t="s">
        <v>284</v>
      </c>
      <c r="F112" s="13" t="s">
        <v>220</v>
      </c>
      <c r="G112" s="13" t="s">
        <v>218</v>
      </c>
      <c r="H112" s="76" t="s">
        <v>115</v>
      </c>
      <c r="I112" s="5">
        <v>2</v>
      </c>
      <c r="J112" s="5">
        <v>50000</v>
      </c>
      <c r="K112" s="5">
        <v>0</v>
      </c>
      <c r="L112" s="5">
        <v>0</v>
      </c>
      <c r="M112" s="2">
        <v>50000</v>
      </c>
      <c r="N112" s="2">
        <v>2</v>
      </c>
      <c r="O112" s="2"/>
      <c r="P112" s="2">
        <v>2</v>
      </c>
      <c r="Q112" s="2"/>
      <c r="R112" s="2"/>
      <c r="S112" s="2"/>
      <c r="T112" s="2"/>
      <c r="U112" s="2"/>
      <c r="V112" s="2"/>
      <c r="W112" s="2"/>
      <c r="X112" s="2"/>
      <c r="Y112" s="2"/>
      <c r="Z112" s="2"/>
      <c r="AA112" s="2"/>
      <c r="AC112" s="126" t="str">
        <f t="shared" si="2"/>
        <v>CORRECT</v>
      </c>
    </row>
    <row r="113" spans="1:29" x14ac:dyDescent="0.25">
      <c r="A113" s="52">
        <v>112</v>
      </c>
      <c r="B113" s="22" t="s">
        <v>111</v>
      </c>
      <c r="C113" s="23" t="s">
        <v>125</v>
      </c>
      <c r="D113" s="156">
        <v>41365</v>
      </c>
      <c r="E113" s="53" t="s">
        <v>284</v>
      </c>
      <c r="F113" s="13" t="s">
        <v>220</v>
      </c>
      <c r="G113" s="13" t="s">
        <v>218</v>
      </c>
      <c r="H113" s="76" t="s">
        <v>115</v>
      </c>
      <c r="I113" s="5">
        <v>2</v>
      </c>
      <c r="J113" s="5">
        <v>43000</v>
      </c>
      <c r="K113" s="5">
        <v>0</v>
      </c>
      <c r="L113" s="5">
        <v>0</v>
      </c>
      <c r="M113" s="2">
        <v>43000</v>
      </c>
      <c r="N113" s="2">
        <v>2</v>
      </c>
      <c r="O113" s="2"/>
      <c r="P113" s="2">
        <v>2</v>
      </c>
      <c r="Q113" s="2"/>
      <c r="R113" s="2"/>
      <c r="S113" s="2"/>
      <c r="T113" s="2"/>
      <c r="U113" s="2"/>
      <c r="V113" s="2"/>
      <c r="W113" s="2"/>
      <c r="X113" s="2"/>
      <c r="Y113" s="2"/>
      <c r="Z113" s="2"/>
      <c r="AA113" s="2"/>
      <c r="AC113" s="126" t="str">
        <f t="shared" si="2"/>
        <v>CORRECT</v>
      </c>
    </row>
    <row r="114" spans="1:29" x14ac:dyDescent="0.25">
      <c r="A114" s="52">
        <v>113</v>
      </c>
      <c r="B114" s="22" t="s">
        <v>111</v>
      </c>
      <c r="C114" s="23" t="s">
        <v>126</v>
      </c>
      <c r="D114" s="156">
        <v>41365</v>
      </c>
      <c r="E114" s="53" t="s">
        <v>284</v>
      </c>
      <c r="F114" s="13" t="s">
        <v>220</v>
      </c>
      <c r="G114" s="13" t="s">
        <v>218</v>
      </c>
      <c r="H114" s="76" t="s">
        <v>115</v>
      </c>
      <c r="I114" s="5">
        <v>2</v>
      </c>
      <c r="J114" s="13">
        <v>28000</v>
      </c>
      <c r="K114" s="13">
        <v>0</v>
      </c>
      <c r="L114" s="13">
        <v>0</v>
      </c>
      <c r="M114" s="2">
        <v>28000</v>
      </c>
      <c r="N114" s="2">
        <v>2</v>
      </c>
      <c r="O114" s="2"/>
      <c r="P114" s="2">
        <v>2</v>
      </c>
      <c r="Q114" s="2"/>
      <c r="R114" s="2"/>
      <c r="S114" s="2"/>
      <c r="T114" s="2"/>
      <c r="U114" s="2"/>
      <c r="V114" s="2"/>
      <c r="W114" s="2"/>
      <c r="X114" s="2"/>
      <c r="Y114" s="2"/>
      <c r="Z114" s="2"/>
      <c r="AA114" s="2"/>
      <c r="AC114" s="126" t="str">
        <f t="shared" si="2"/>
        <v>CORRECT</v>
      </c>
    </row>
    <row r="115" spans="1:29" x14ac:dyDescent="0.25">
      <c r="A115" s="52">
        <v>114</v>
      </c>
      <c r="B115" s="22" t="s">
        <v>111</v>
      </c>
      <c r="C115" s="23" t="s">
        <v>127</v>
      </c>
      <c r="D115" s="156">
        <v>41365</v>
      </c>
      <c r="E115" s="53" t="s">
        <v>284</v>
      </c>
      <c r="F115" s="13" t="s">
        <v>220</v>
      </c>
      <c r="G115" s="77"/>
      <c r="H115" s="76" t="s">
        <v>115</v>
      </c>
      <c r="I115" s="2">
        <v>4</v>
      </c>
      <c r="J115" s="2">
        <v>60000</v>
      </c>
      <c r="K115" s="2">
        <v>0</v>
      </c>
      <c r="L115" s="13">
        <v>0</v>
      </c>
      <c r="M115" s="2" t="s">
        <v>198</v>
      </c>
      <c r="N115" s="2">
        <v>4</v>
      </c>
      <c r="O115" s="2" t="s">
        <v>198</v>
      </c>
      <c r="P115" s="2"/>
      <c r="Q115" s="2"/>
      <c r="R115" s="2"/>
      <c r="S115" s="2"/>
      <c r="T115" s="2"/>
      <c r="U115" s="2"/>
      <c r="V115" s="2">
        <v>2</v>
      </c>
      <c r="W115" s="2">
        <v>2</v>
      </c>
      <c r="X115" s="2"/>
      <c r="Y115" s="2"/>
      <c r="Z115" s="2"/>
      <c r="AA115" s="2"/>
      <c r="AC115" s="126" t="str">
        <f t="shared" si="2"/>
        <v>CORRECT</v>
      </c>
    </row>
    <row r="116" spans="1:29" x14ac:dyDescent="0.25">
      <c r="A116" s="52">
        <v>115</v>
      </c>
      <c r="B116" s="22" t="s">
        <v>111</v>
      </c>
      <c r="C116" s="23" t="s">
        <v>128</v>
      </c>
      <c r="D116" s="156">
        <v>41365</v>
      </c>
      <c r="E116" s="53" t="s">
        <v>284</v>
      </c>
      <c r="F116" s="13" t="s">
        <v>220</v>
      </c>
      <c r="G116" s="13" t="s">
        <v>218</v>
      </c>
      <c r="H116" s="76" t="s">
        <v>115</v>
      </c>
      <c r="I116" s="13">
        <v>2</v>
      </c>
      <c r="J116" s="13">
        <v>15000</v>
      </c>
      <c r="K116" s="13">
        <v>0</v>
      </c>
      <c r="L116" s="13">
        <v>0</v>
      </c>
      <c r="M116" s="2">
        <v>15000</v>
      </c>
      <c r="N116" s="2">
        <v>2</v>
      </c>
      <c r="O116" s="2"/>
      <c r="P116" s="2">
        <v>2</v>
      </c>
      <c r="Q116" s="2"/>
      <c r="R116" s="2"/>
      <c r="S116" s="2"/>
      <c r="T116" s="2"/>
      <c r="U116" s="2"/>
      <c r="V116" s="2"/>
      <c r="W116" s="2"/>
      <c r="X116" s="2"/>
      <c r="Y116" s="2"/>
      <c r="Z116" s="2"/>
      <c r="AA116" s="2"/>
      <c r="AC116" s="126" t="str">
        <f t="shared" si="2"/>
        <v>CORRECT</v>
      </c>
    </row>
    <row r="117" spans="1:29" x14ac:dyDescent="0.25">
      <c r="A117" s="52">
        <v>116</v>
      </c>
      <c r="B117" s="22" t="s">
        <v>111</v>
      </c>
      <c r="C117" s="23" t="s">
        <v>129</v>
      </c>
      <c r="D117" s="156">
        <v>41365</v>
      </c>
      <c r="E117" s="53" t="s">
        <v>284</v>
      </c>
      <c r="F117" s="13" t="s">
        <v>221</v>
      </c>
      <c r="G117" s="13" t="s">
        <v>218</v>
      </c>
      <c r="H117" s="78" t="s">
        <v>130</v>
      </c>
      <c r="I117" s="14">
        <v>5</v>
      </c>
      <c r="J117" s="14">
        <v>125000</v>
      </c>
      <c r="K117" s="14">
        <v>0</v>
      </c>
      <c r="L117" s="14">
        <v>0</v>
      </c>
      <c r="M117" s="2">
        <v>125000</v>
      </c>
      <c r="N117" s="2">
        <v>5</v>
      </c>
      <c r="O117" s="2"/>
      <c r="P117" s="2">
        <v>5</v>
      </c>
      <c r="Q117" s="2"/>
      <c r="R117" s="2"/>
      <c r="S117" s="2"/>
      <c r="T117" s="2"/>
      <c r="U117" s="2"/>
      <c r="V117" s="2"/>
      <c r="W117" s="2"/>
      <c r="X117" s="2"/>
      <c r="Y117" s="2"/>
      <c r="Z117" s="2"/>
      <c r="AA117" s="2"/>
      <c r="AC117" s="126" t="str">
        <f t="shared" si="2"/>
        <v>CORRECT</v>
      </c>
    </row>
    <row r="118" spans="1:29" x14ac:dyDescent="0.25">
      <c r="A118" s="52">
        <v>117</v>
      </c>
      <c r="B118" s="22" t="s">
        <v>111</v>
      </c>
      <c r="C118" s="27" t="s">
        <v>131</v>
      </c>
      <c r="D118" s="156">
        <v>41395</v>
      </c>
      <c r="E118" s="53" t="s">
        <v>284</v>
      </c>
      <c r="F118" s="13" t="s">
        <v>220</v>
      </c>
      <c r="G118" s="13" t="s">
        <v>218</v>
      </c>
      <c r="H118" s="76" t="s">
        <v>115</v>
      </c>
      <c r="I118" s="5">
        <v>16</v>
      </c>
      <c r="J118" s="6">
        <v>250000</v>
      </c>
      <c r="K118" s="5">
        <v>0</v>
      </c>
      <c r="L118" s="5">
        <v>0</v>
      </c>
      <c r="M118" s="2">
        <v>250000</v>
      </c>
      <c r="N118" s="2">
        <v>16</v>
      </c>
      <c r="O118" s="2"/>
      <c r="P118" s="2">
        <v>0</v>
      </c>
      <c r="Q118" s="2">
        <v>0</v>
      </c>
      <c r="R118" s="2">
        <v>3</v>
      </c>
      <c r="S118" s="2">
        <v>3</v>
      </c>
      <c r="T118" s="2">
        <v>4</v>
      </c>
      <c r="U118" s="2">
        <v>4</v>
      </c>
      <c r="V118" s="2">
        <v>1</v>
      </c>
      <c r="W118" s="2">
        <v>1</v>
      </c>
      <c r="X118" s="2"/>
      <c r="Y118" s="2"/>
      <c r="Z118" s="2"/>
      <c r="AA118" s="2"/>
      <c r="AC118" s="126" t="str">
        <f t="shared" si="2"/>
        <v>CORRECT</v>
      </c>
    </row>
    <row r="119" spans="1:29" x14ac:dyDescent="0.25">
      <c r="A119" s="52">
        <v>118</v>
      </c>
      <c r="B119" s="22" t="s">
        <v>111</v>
      </c>
      <c r="C119" s="23" t="s">
        <v>132</v>
      </c>
      <c r="D119" s="156">
        <v>41395</v>
      </c>
      <c r="E119" s="53" t="s">
        <v>284</v>
      </c>
      <c r="F119" s="13" t="s">
        <v>220</v>
      </c>
      <c r="G119" s="13" t="s">
        <v>218</v>
      </c>
      <c r="H119" s="76" t="s">
        <v>115</v>
      </c>
      <c r="I119" s="5">
        <v>9</v>
      </c>
      <c r="J119" s="5">
        <v>183000</v>
      </c>
      <c r="K119" s="2">
        <v>0</v>
      </c>
      <c r="L119" s="5"/>
      <c r="M119" s="2">
        <v>183000</v>
      </c>
      <c r="N119" s="2">
        <v>9</v>
      </c>
      <c r="O119" s="2"/>
      <c r="P119" s="2">
        <v>0</v>
      </c>
      <c r="Q119" s="2">
        <v>0</v>
      </c>
      <c r="R119" s="54">
        <v>0</v>
      </c>
      <c r="S119" s="2">
        <v>1</v>
      </c>
      <c r="T119" s="2">
        <v>4</v>
      </c>
      <c r="U119" s="2">
        <v>2</v>
      </c>
      <c r="V119" s="2">
        <v>2</v>
      </c>
      <c r="W119" s="2"/>
      <c r="X119" s="2"/>
      <c r="Y119" s="2"/>
      <c r="Z119" s="2"/>
      <c r="AA119" s="2"/>
      <c r="AC119" s="126" t="str">
        <f t="shared" si="2"/>
        <v>CORRECT</v>
      </c>
    </row>
    <row r="120" spans="1:29" x14ac:dyDescent="0.25">
      <c r="A120" s="52">
        <v>119</v>
      </c>
      <c r="B120" s="22" t="s">
        <v>111</v>
      </c>
      <c r="C120" s="23" t="s">
        <v>133</v>
      </c>
      <c r="D120" s="156">
        <v>41395</v>
      </c>
      <c r="E120" s="53" t="s">
        <v>284</v>
      </c>
      <c r="F120" s="13" t="s">
        <v>220</v>
      </c>
      <c r="G120" s="13" t="s">
        <v>218</v>
      </c>
      <c r="H120" s="76" t="s">
        <v>115</v>
      </c>
      <c r="I120" s="5">
        <v>3</v>
      </c>
      <c r="J120" s="5">
        <v>55000</v>
      </c>
      <c r="K120" s="5">
        <v>0</v>
      </c>
      <c r="L120" s="5">
        <v>0</v>
      </c>
      <c r="M120" s="2">
        <v>55000</v>
      </c>
      <c r="N120" s="2">
        <v>3</v>
      </c>
      <c r="O120" s="2"/>
      <c r="P120" s="2"/>
      <c r="Q120" s="2">
        <v>3</v>
      </c>
      <c r="R120" s="2"/>
      <c r="S120" s="2"/>
      <c r="T120" s="2"/>
      <c r="U120" s="2"/>
      <c r="V120" s="2"/>
      <c r="W120" s="2"/>
      <c r="X120" s="2"/>
      <c r="Y120" s="2"/>
      <c r="Z120" s="2"/>
      <c r="AA120" s="2"/>
      <c r="AC120" s="126" t="str">
        <f t="shared" si="2"/>
        <v>CORRECT</v>
      </c>
    </row>
    <row r="121" spans="1:29" x14ac:dyDescent="0.25">
      <c r="A121" s="52">
        <v>120</v>
      </c>
      <c r="B121" s="22" t="s">
        <v>111</v>
      </c>
      <c r="C121" s="27" t="s">
        <v>134</v>
      </c>
      <c r="D121" s="156">
        <v>41395</v>
      </c>
      <c r="E121" s="53" t="s">
        <v>284</v>
      </c>
      <c r="F121" s="13" t="s">
        <v>220</v>
      </c>
      <c r="G121" s="13" t="s">
        <v>218</v>
      </c>
      <c r="H121" s="76" t="s">
        <v>115</v>
      </c>
      <c r="I121" s="5">
        <v>2</v>
      </c>
      <c r="J121" s="6">
        <v>43000</v>
      </c>
      <c r="K121" s="5">
        <v>0</v>
      </c>
      <c r="L121" s="5">
        <v>0</v>
      </c>
      <c r="M121" s="2">
        <v>43000</v>
      </c>
      <c r="N121" s="2">
        <v>2</v>
      </c>
      <c r="O121" s="2"/>
      <c r="P121" s="2"/>
      <c r="Q121" s="2">
        <v>2</v>
      </c>
      <c r="R121" s="2"/>
      <c r="S121" s="2"/>
      <c r="T121" s="2"/>
      <c r="U121" s="2"/>
      <c r="V121" s="2"/>
      <c r="W121" s="2"/>
      <c r="X121" s="2"/>
      <c r="Y121" s="2"/>
      <c r="Z121" s="2"/>
      <c r="AA121" s="2"/>
      <c r="AC121" s="126" t="str">
        <f t="shared" si="2"/>
        <v>CORRECT</v>
      </c>
    </row>
    <row r="122" spans="1:29" x14ac:dyDescent="0.25">
      <c r="A122" s="52">
        <v>121</v>
      </c>
      <c r="B122" s="22" t="s">
        <v>111</v>
      </c>
      <c r="C122" s="23" t="s">
        <v>135</v>
      </c>
      <c r="D122" s="156">
        <v>41395</v>
      </c>
      <c r="E122" s="53" t="s">
        <v>284</v>
      </c>
      <c r="F122" s="13" t="s">
        <v>220</v>
      </c>
      <c r="G122" s="13" t="s">
        <v>218</v>
      </c>
      <c r="H122" s="76" t="s">
        <v>115</v>
      </c>
      <c r="I122" s="5">
        <v>2</v>
      </c>
      <c r="J122" s="5">
        <v>30000</v>
      </c>
      <c r="K122" s="5"/>
      <c r="L122" s="5"/>
      <c r="M122" s="2">
        <v>30000</v>
      </c>
      <c r="N122" s="2">
        <v>2</v>
      </c>
      <c r="O122" s="2"/>
      <c r="P122" s="2"/>
      <c r="Q122" s="2"/>
      <c r="R122" s="54">
        <v>1</v>
      </c>
      <c r="S122" s="2">
        <v>1</v>
      </c>
      <c r="T122" s="2"/>
      <c r="U122" s="2"/>
      <c r="V122" s="2"/>
      <c r="W122" s="2"/>
      <c r="X122" s="2"/>
      <c r="Y122" s="2"/>
      <c r="Z122" s="2"/>
      <c r="AA122" s="2"/>
      <c r="AC122" s="126" t="str">
        <f t="shared" si="2"/>
        <v>CORRECT</v>
      </c>
    </row>
    <row r="123" spans="1:29" x14ac:dyDescent="0.25">
      <c r="A123" s="52">
        <v>122</v>
      </c>
      <c r="B123" s="22" t="s">
        <v>111</v>
      </c>
      <c r="C123" s="23" t="s">
        <v>136</v>
      </c>
      <c r="D123" s="156">
        <v>41395</v>
      </c>
      <c r="E123" s="53" t="s">
        <v>284</v>
      </c>
      <c r="F123" s="13" t="s">
        <v>220</v>
      </c>
      <c r="G123" s="13" t="s">
        <v>218</v>
      </c>
      <c r="H123" s="76" t="s">
        <v>115</v>
      </c>
      <c r="I123" s="5">
        <v>2</v>
      </c>
      <c r="J123" s="5">
        <v>30000</v>
      </c>
      <c r="K123" s="5"/>
      <c r="L123" s="5"/>
      <c r="M123" s="2">
        <v>30000</v>
      </c>
      <c r="N123" s="2">
        <v>2</v>
      </c>
      <c r="O123" s="2"/>
      <c r="P123" s="2"/>
      <c r="Q123" s="2"/>
      <c r="R123" s="54">
        <v>0</v>
      </c>
      <c r="S123" s="2">
        <v>2</v>
      </c>
      <c r="T123" s="2"/>
      <c r="U123" s="2"/>
      <c r="V123" s="2"/>
      <c r="W123" s="2"/>
      <c r="X123" s="2"/>
      <c r="Y123" s="2"/>
      <c r="Z123" s="2"/>
      <c r="AA123" s="2"/>
      <c r="AC123" s="126" t="str">
        <f t="shared" si="2"/>
        <v>CORRECT</v>
      </c>
    </row>
    <row r="124" spans="1:29" x14ac:dyDescent="0.25">
      <c r="A124" s="52">
        <v>123</v>
      </c>
      <c r="B124" s="22" t="s">
        <v>111</v>
      </c>
      <c r="C124" s="27" t="s">
        <v>137</v>
      </c>
      <c r="D124" s="156">
        <v>41395</v>
      </c>
      <c r="E124" s="53" t="s">
        <v>284</v>
      </c>
      <c r="F124" s="13" t="s">
        <v>220</v>
      </c>
      <c r="G124" s="13" t="s">
        <v>218</v>
      </c>
      <c r="H124" s="76" t="s">
        <v>115</v>
      </c>
      <c r="I124" s="5">
        <v>4</v>
      </c>
      <c r="J124" s="6">
        <v>60000</v>
      </c>
      <c r="K124" s="5">
        <v>0</v>
      </c>
      <c r="L124" s="5">
        <v>0</v>
      </c>
      <c r="M124" s="2">
        <v>60000</v>
      </c>
      <c r="N124" s="2">
        <v>4</v>
      </c>
      <c r="O124" s="2"/>
      <c r="P124" s="2"/>
      <c r="Q124" s="2">
        <v>2</v>
      </c>
      <c r="R124" s="2">
        <v>2</v>
      </c>
      <c r="S124" s="2"/>
      <c r="T124" s="2"/>
      <c r="U124" s="2"/>
      <c r="V124" s="2"/>
      <c r="W124" s="2"/>
      <c r="X124" s="2"/>
      <c r="Y124" s="2"/>
      <c r="Z124" s="2"/>
      <c r="AA124" s="2"/>
      <c r="AC124" s="126" t="str">
        <f t="shared" si="2"/>
        <v>CORRECT</v>
      </c>
    </row>
    <row r="125" spans="1:29" x14ac:dyDescent="0.25">
      <c r="A125" s="52">
        <v>124</v>
      </c>
      <c r="B125" s="22" t="s">
        <v>111</v>
      </c>
      <c r="C125" s="23" t="s">
        <v>138</v>
      </c>
      <c r="D125" s="156">
        <v>41395</v>
      </c>
      <c r="E125" s="53" t="s">
        <v>284</v>
      </c>
      <c r="F125" s="13" t="s">
        <v>220</v>
      </c>
      <c r="G125" s="13" t="s">
        <v>218</v>
      </c>
      <c r="H125" s="76" t="s">
        <v>115</v>
      </c>
      <c r="I125" s="5">
        <v>1</v>
      </c>
      <c r="J125" s="5">
        <v>15000</v>
      </c>
      <c r="K125" s="5">
        <v>0</v>
      </c>
      <c r="L125" s="5">
        <v>0</v>
      </c>
      <c r="M125" s="2">
        <v>15000</v>
      </c>
      <c r="N125" s="2">
        <v>1</v>
      </c>
      <c r="O125" s="2"/>
      <c r="P125" s="2"/>
      <c r="Q125" s="2">
        <v>1</v>
      </c>
      <c r="R125" s="2"/>
      <c r="S125" s="2"/>
      <c r="T125" s="2"/>
      <c r="U125" s="2"/>
      <c r="V125" s="2"/>
      <c r="W125" s="2"/>
      <c r="X125" s="2"/>
      <c r="Y125" s="2"/>
      <c r="Z125" s="2"/>
      <c r="AA125" s="2"/>
      <c r="AC125" s="126" t="str">
        <f t="shared" si="2"/>
        <v>CORRECT</v>
      </c>
    </row>
    <row r="126" spans="1:29" x14ac:dyDescent="0.25">
      <c r="A126" s="52">
        <v>125</v>
      </c>
      <c r="B126" s="22" t="s">
        <v>111</v>
      </c>
      <c r="C126" s="23" t="s">
        <v>139</v>
      </c>
      <c r="D126" s="156">
        <v>41395</v>
      </c>
      <c r="E126" s="53" t="s">
        <v>284</v>
      </c>
      <c r="F126" s="13" t="s">
        <v>220</v>
      </c>
      <c r="G126" s="13" t="s">
        <v>218</v>
      </c>
      <c r="H126" s="76" t="s">
        <v>115</v>
      </c>
      <c r="I126" s="5">
        <v>3</v>
      </c>
      <c r="J126" s="13">
        <v>39750</v>
      </c>
      <c r="K126" s="13">
        <v>0</v>
      </c>
      <c r="L126" s="5">
        <v>0</v>
      </c>
      <c r="M126" s="2">
        <v>39750</v>
      </c>
      <c r="N126" s="2">
        <v>3</v>
      </c>
      <c r="O126" s="2"/>
      <c r="P126" s="2"/>
      <c r="Q126" s="2">
        <v>2</v>
      </c>
      <c r="R126" s="54">
        <v>0</v>
      </c>
      <c r="S126" s="2">
        <v>0</v>
      </c>
      <c r="T126" s="2">
        <v>1</v>
      </c>
      <c r="U126" s="2"/>
      <c r="V126" s="2"/>
      <c r="W126" s="2"/>
      <c r="X126" s="2"/>
      <c r="Y126" s="2"/>
      <c r="Z126" s="2"/>
      <c r="AA126" s="2"/>
      <c r="AC126" s="126" t="str">
        <f t="shared" si="2"/>
        <v>CORRECT</v>
      </c>
    </row>
    <row r="127" spans="1:29" x14ac:dyDescent="0.25">
      <c r="A127" s="52">
        <v>126</v>
      </c>
      <c r="B127" s="22" t="s">
        <v>111</v>
      </c>
      <c r="C127" s="23" t="s">
        <v>140</v>
      </c>
      <c r="D127" s="156">
        <v>41395</v>
      </c>
      <c r="E127" s="53" t="s">
        <v>284</v>
      </c>
      <c r="F127" s="13" t="s">
        <v>220</v>
      </c>
      <c r="G127" s="13" t="s">
        <v>218</v>
      </c>
      <c r="H127" s="76" t="s">
        <v>115</v>
      </c>
      <c r="I127" s="13">
        <v>1</v>
      </c>
      <c r="J127" s="13">
        <v>15500</v>
      </c>
      <c r="K127" s="13">
        <v>0</v>
      </c>
      <c r="L127" s="13">
        <v>0</v>
      </c>
      <c r="M127" s="2">
        <v>15500</v>
      </c>
      <c r="N127" s="2">
        <v>1</v>
      </c>
      <c r="O127" s="2"/>
      <c r="P127" s="2"/>
      <c r="Q127" s="2">
        <v>1</v>
      </c>
      <c r="R127" s="54"/>
      <c r="S127" s="2"/>
      <c r="T127" s="2"/>
      <c r="U127" s="2"/>
      <c r="V127" s="2"/>
      <c r="W127" s="2"/>
      <c r="X127" s="2"/>
      <c r="Y127" s="2"/>
      <c r="Z127" s="2"/>
      <c r="AA127" s="2"/>
      <c r="AC127" s="126" t="str">
        <f t="shared" si="2"/>
        <v>CORRECT</v>
      </c>
    </row>
    <row r="128" spans="1:29" x14ac:dyDescent="0.25">
      <c r="A128" s="52">
        <v>127</v>
      </c>
      <c r="B128" s="22" t="s">
        <v>111</v>
      </c>
      <c r="C128" s="23" t="s">
        <v>141</v>
      </c>
      <c r="D128" s="156">
        <v>41395</v>
      </c>
      <c r="E128" s="53" t="s">
        <v>284</v>
      </c>
      <c r="F128" s="13" t="s">
        <v>220</v>
      </c>
      <c r="G128" s="13" t="s">
        <v>218</v>
      </c>
      <c r="H128" s="79" t="s">
        <v>115</v>
      </c>
      <c r="I128" s="15">
        <v>2</v>
      </c>
      <c r="J128" s="15">
        <v>26000</v>
      </c>
      <c r="K128" s="15">
        <v>0</v>
      </c>
      <c r="L128" s="15">
        <v>0</v>
      </c>
      <c r="M128" s="54">
        <v>26000</v>
      </c>
      <c r="N128" s="54">
        <v>2</v>
      </c>
      <c r="O128" s="2"/>
      <c r="P128" s="2"/>
      <c r="Q128" s="2">
        <v>2</v>
      </c>
      <c r="R128" s="54"/>
      <c r="S128" s="80"/>
      <c r="T128" s="80"/>
      <c r="U128" s="80"/>
      <c r="V128" s="80"/>
      <c r="W128" s="80"/>
      <c r="X128" s="80"/>
      <c r="Y128" s="80"/>
      <c r="Z128" s="80"/>
      <c r="AA128" s="2"/>
      <c r="AC128" s="126" t="str">
        <f t="shared" si="2"/>
        <v>CORRECT</v>
      </c>
    </row>
    <row r="129" spans="1:29" x14ac:dyDescent="0.25">
      <c r="A129" s="52">
        <v>128</v>
      </c>
      <c r="B129" s="22" t="s">
        <v>111</v>
      </c>
      <c r="C129" s="23" t="s">
        <v>134</v>
      </c>
      <c r="D129" s="156">
        <v>41395</v>
      </c>
      <c r="E129" s="53" t="s">
        <v>284</v>
      </c>
      <c r="F129" s="13" t="s">
        <v>220</v>
      </c>
      <c r="G129" s="13" t="s">
        <v>218</v>
      </c>
      <c r="H129" s="79" t="s">
        <v>115</v>
      </c>
      <c r="I129" s="12">
        <v>1</v>
      </c>
      <c r="J129" s="12">
        <v>19000</v>
      </c>
      <c r="K129" s="12"/>
      <c r="L129" s="12"/>
      <c r="M129" s="54">
        <v>19000</v>
      </c>
      <c r="N129" s="54">
        <v>1</v>
      </c>
      <c r="O129" s="2"/>
      <c r="P129" s="2"/>
      <c r="Q129" s="2"/>
      <c r="R129" s="54">
        <v>1</v>
      </c>
      <c r="S129" s="81"/>
      <c r="T129" s="81"/>
      <c r="U129" s="81"/>
      <c r="V129" s="81"/>
      <c r="W129" s="81"/>
      <c r="X129" s="81"/>
      <c r="Y129" s="81"/>
      <c r="Z129" s="81"/>
      <c r="AA129" s="2"/>
      <c r="AC129" s="126" t="str">
        <f t="shared" si="2"/>
        <v>CORRECT</v>
      </c>
    </row>
    <row r="130" spans="1:29" x14ac:dyDescent="0.25">
      <c r="A130" s="52">
        <v>129</v>
      </c>
      <c r="B130" s="22" t="s">
        <v>111</v>
      </c>
      <c r="C130" s="23" t="s">
        <v>142</v>
      </c>
      <c r="D130" s="156">
        <v>41395</v>
      </c>
      <c r="E130" s="53" t="s">
        <v>284</v>
      </c>
      <c r="F130" s="13" t="s">
        <v>220</v>
      </c>
      <c r="G130" s="13" t="s">
        <v>218</v>
      </c>
      <c r="H130" s="79" t="s">
        <v>115</v>
      </c>
      <c r="I130" s="5">
        <v>1</v>
      </c>
      <c r="J130" s="5">
        <v>13500</v>
      </c>
      <c r="K130" s="5"/>
      <c r="L130" s="5"/>
      <c r="M130" s="54">
        <v>13500</v>
      </c>
      <c r="N130" s="54">
        <v>1</v>
      </c>
      <c r="O130" s="2"/>
      <c r="P130" s="2"/>
      <c r="Q130" s="2"/>
      <c r="R130" s="54">
        <v>1</v>
      </c>
      <c r="S130" s="2"/>
      <c r="T130" s="2"/>
      <c r="U130" s="2"/>
      <c r="V130" s="2"/>
      <c r="W130" s="2"/>
      <c r="X130" s="2"/>
      <c r="Y130" s="2"/>
      <c r="Z130" s="2"/>
      <c r="AA130" s="2"/>
      <c r="AC130" s="126" t="str">
        <f t="shared" si="2"/>
        <v>CORRECT</v>
      </c>
    </row>
    <row r="131" spans="1:29" x14ac:dyDescent="0.25">
      <c r="A131" s="52">
        <v>130</v>
      </c>
      <c r="B131" s="22" t="s">
        <v>111</v>
      </c>
      <c r="C131" s="23" t="s">
        <v>143</v>
      </c>
      <c r="D131" s="156">
        <v>41395</v>
      </c>
      <c r="E131" s="53" t="s">
        <v>284</v>
      </c>
      <c r="F131" s="13" t="s">
        <v>220</v>
      </c>
      <c r="G131" s="13" t="s">
        <v>218</v>
      </c>
      <c r="H131" s="79" t="s">
        <v>115</v>
      </c>
      <c r="I131" s="5">
        <v>2</v>
      </c>
      <c r="J131" s="5">
        <v>30000</v>
      </c>
      <c r="K131" s="5"/>
      <c r="L131" s="5"/>
      <c r="M131" s="54">
        <v>30000</v>
      </c>
      <c r="N131" s="54">
        <v>2</v>
      </c>
      <c r="O131" s="2"/>
      <c r="P131" s="2"/>
      <c r="Q131" s="2"/>
      <c r="R131" s="2">
        <v>2</v>
      </c>
      <c r="S131" s="2"/>
      <c r="T131" s="2"/>
      <c r="U131" s="2"/>
      <c r="V131" s="2"/>
      <c r="W131" s="2"/>
      <c r="X131" s="2"/>
      <c r="Y131" s="2"/>
      <c r="Z131" s="2"/>
      <c r="AA131" s="2"/>
      <c r="AC131" s="126" t="str">
        <f t="shared" si="2"/>
        <v>CORRECT</v>
      </c>
    </row>
    <row r="132" spans="1:29" x14ac:dyDescent="0.25">
      <c r="A132" s="52">
        <v>131</v>
      </c>
      <c r="B132" s="22" t="s">
        <v>111</v>
      </c>
      <c r="C132" s="28" t="s">
        <v>144</v>
      </c>
      <c r="D132" s="157">
        <v>41426</v>
      </c>
      <c r="E132" s="53" t="s">
        <v>284</v>
      </c>
      <c r="F132" s="13" t="s">
        <v>220</v>
      </c>
      <c r="G132" s="13" t="s">
        <v>218</v>
      </c>
      <c r="H132" s="34" t="s">
        <v>145</v>
      </c>
      <c r="I132" s="5">
        <v>7</v>
      </c>
      <c r="J132" s="5">
        <v>118000</v>
      </c>
      <c r="K132" s="5">
        <v>0</v>
      </c>
      <c r="L132" s="5">
        <v>0</v>
      </c>
      <c r="M132" s="2">
        <v>118000</v>
      </c>
      <c r="N132" s="2">
        <v>7</v>
      </c>
      <c r="O132" s="2"/>
      <c r="P132" s="2"/>
      <c r="Q132" s="2"/>
      <c r="R132" s="2">
        <v>5</v>
      </c>
      <c r="S132" s="2">
        <v>0</v>
      </c>
      <c r="T132" s="2">
        <v>2</v>
      </c>
      <c r="U132" s="2"/>
      <c r="V132" s="2"/>
      <c r="W132" s="2"/>
      <c r="X132" s="2"/>
      <c r="Y132" s="2"/>
      <c r="Z132" s="2"/>
      <c r="AA132" s="2"/>
      <c r="AC132" s="126" t="str">
        <f t="shared" si="2"/>
        <v>CORRECT</v>
      </c>
    </row>
    <row r="133" spans="1:29" x14ac:dyDescent="0.25">
      <c r="A133" s="52">
        <v>132</v>
      </c>
      <c r="B133" s="22" t="s">
        <v>111</v>
      </c>
      <c r="C133" s="28" t="s">
        <v>144</v>
      </c>
      <c r="D133" s="157">
        <v>41426</v>
      </c>
      <c r="E133" s="53" t="s">
        <v>284</v>
      </c>
      <c r="F133" s="13" t="s">
        <v>220</v>
      </c>
      <c r="G133" s="13" t="s">
        <v>218</v>
      </c>
      <c r="H133" s="34" t="s">
        <v>146</v>
      </c>
      <c r="I133" s="5">
        <v>3</v>
      </c>
      <c r="J133" s="5">
        <v>45000</v>
      </c>
      <c r="K133" s="2">
        <v>0</v>
      </c>
      <c r="L133" s="5">
        <v>0</v>
      </c>
      <c r="M133" s="2">
        <v>45000</v>
      </c>
      <c r="N133" s="2">
        <v>3</v>
      </c>
      <c r="O133" s="2"/>
      <c r="P133" s="2"/>
      <c r="Q133" s="2"/>
      <c r="R133" s="2">
        <v>3</v>
      </c>
      <c r="S133" s="2"/>
      <c r="T133" s="2"/>
      <c r="U133" s="2"/>
      <c r="V133" s="2"/>
      <c r="W133" s="2"/>
      <c r="X133" s="2"/>
      <c r="Y133" s="2"/>
      <c r="Z133" s="2"/>
      <c r="AA133" s="2"/>
      <c r="AC133" s="126" t="str">
        <f t="shared" ref="AC133:AC200" si="3">IF(SUM(P133:AA133)=N133,"CORRECT","NOT CORRECT")</f>
        <v>CORRECT</v>
      </c>
    </row>
    <row r="134" spans="1:29" x14ac:dyDescent="0.25">
      <c r="A134" s="52">
        <v>133</v>
      </c>
      <c r="B134" s="22" t="s">
        <v>111</v>
      </c>
      <c r="C134" s="28" t="s">
        <v>144</v>
      </c>
      <c r="D134" s="157">
        <v>41426</v>
      </c>
      <c r="E134" s="53" t="s">
        <v>284</v>
      </c>
      <c r="F134" s="13" t="s">
        <v>220</v>
      </c>
      <c r="G134" s="13" t="s">
        <v>218</v>
      </c>
      <c r="H134" s="34" t="s">
        <v>147</v>
      </c>
      <c r="I134" s="5">
        <v>13</v>
      </c>
      <c r="J134" s="5">
        <v>130000</v>
      </c>
      <c r="K134" s="5">
        <v>0</v>
      </c>
      <c r="L134" s="5">
        <v>0</v>
      </c>
      <c r="M134" s="2">
        <v>130000</v>
      </c>
      <c r="N134" s="2">
        <v>13</v>
      </c>
      <c r="O134" s="2"/>
      <c r="P134" s="2"/>
      <c r="Q134" s="2"/>
      <c r="R134" s="2"/>
      <c r="S134" s="2">
        <v>13</v>
      </c>
      <c r="T134" s="2"/>
      <c r="U134" s="2"/>
      <c r="V134" s="2"/>
      <c r="W134" s="2"/>
      <c r="X134" s="2"/>
      <c r="Y134" s="2"/>
      <c r="Z134" s="2"/>
      <c r="AA134" s="2"/>
      <c r="AC134" s="126" t="str">
        <f t="shared" si="3"/>
        <v>CORRECT</v>
      </c>
    </row>
    <row r="135" spans="1:29" x14ac:dyDescent="0.25">
      <c r="A135" s="52">
        <v>134</v>
      </c>
      <c r="B135" s="22" t="s">
        <v>111</v>
      </c>
      <c r="C135" s="23" t="s">
        <v>148</v>
      </c>
      <c r="D135" s="157">
        <v>41426</v>
      </c>
      <c r="E135" s="53" t="s">
        <v>284</v>
      </c>
      <c r="F135" s="13" t="s">
        <v>220</v>
      </c>
      <c r="G135" s="13" t="s">
        <v>218</v>
      </c>
      <c r="H135" s="79" t="s">
        <v>115</v>
      </c>
      <c r="I135" s="5">
        <v>4</v>
      </c>
      <c r="J135" s="5">
        <f>29000+46000</f>
        <v>75000</v>
      </c>
      <c r="K135" s="5">
        <v>0</v>
      </c>
      <c r="L135" s="5">
        <v>0</v>
      </c>
      <c r="M135" s="2">
        <v>75000</v>
      </c>
      <c r="N135" s="2">
        <v>4</v>
      </c>
      <c r="O135" s="2"/>
      <c r="P135" s="2"/>
      <c r="Q135" s="2"/>
      <c r="R135" s="2">
        <v>2</v>
      </c>
      <c r="S135" s="2">
        <v>2</v>
      </c>
      <c r="T135" s="2"/>
      <c r="U135" s="2"/>
      <c r="V135" s="2"/>
      <c r="W135" s="2"/>
      <c r="X135" s="2"/>
      <c r="Y135" s="2"/>
      <c r="Z135" s="2"/>
      <c r="AA135" s="2"/>
      <c r="AC135" s="126" t="str">
        <f t="shared" si="3"/>
        <v>CORRECT</v>
      </c>
    </row>
    <row r="136" spans="1:29" x14ac:dyDescent="0.25">
      <c r="A136" s="52">
        <v>135</v>
      </c>
      <c r="B136" s="22" t="s">
        <v>111</v>
      </c>
      <c r="C136" s="23" t="s">
        <v>149</v>
      </c>
      <c r="D136" s="157">
        <v>41426</v>
      </c>
      <c r="E136" s="53" t="s">
        <v>284</v>
      </c>
      <c r="F136" s="13" t="s">
        <v>220</v>
      </c>
      <c r="G136" s="13" t="s">
        <v>218</v>
      </c>
      <c r="H136" s="34" t="s">
        <v>150</v>
      </c>
      <c r="I136" s="5">
        <v>3</v>
      </c>
      <c r="J136" s="5">
        <v>48000</v>
      </c>
      <c r="K136" s="5">
        <v>0</v>
      </c>
      <c r="L136" s="5">
        <v>0</v>
      </c>
      <c r="M136" s="2">
        <v>48000</v>
      </c>
      <c r="N136" s="2">
        <v>3</v>
      </c>
      <c r="O136" s="2"/>
      <c r="P136" s="2"/>
      <c r="Q136" s="2"/>
      <c r="R136" s="2"/>
      <c r="S136" s="2">
        <v>0</v>
      </c>
      <c r="T136" s="2">
        <v>3</v>
      </c>
      <c r="U136" s="2"/>
      <c r="V136" s="2"/>
      <c r="W136" s="2"/>
      <c r="X136" s="2"/>
      <c r="Y136" s="2"/>
      <c r="Z136" s="2"/>
      <c r="AA136" s="2"/>
      <c r="AC136" s="126" t="str">
        <f t="shared" si="3"/>
        <v>CORRECT</v>
      </c>
    </row>
    <row r="137" spans="1:29" x14ac:dyDescent="0.25">
      <c r="A137" s="52">
        <v>136</v>
      </c>
      <c r="B137" s="22" t="s">
        <v>111</v>
      </c>
      <c r="C137" s="23" t="s">
        <v>151</v>
      </c>
      <c r="D137" s="157">
        <v>41426</v>
      </c>
      <c r="E137" s="53" t="s">
        <v>284</v>
      </c>
      <c r="F137" s="13" t="s">
        <v>221</v>
      </c>
      <c r="G137" s="13" t="s">
        <v>270</v>
      </c>
      <c r="H137" s="34" t="s">
        <v>152</v>
      </c>
      <c r="I137" s="5">
        <v>2</v>
      </c>
      <c r="J137" s="5">
        <v>67000</v>
      </c>
      <c r="K137" s="5">
        <v>0</v>
      </c>
      <c r="L137" s="5">
        <v>0</v>
      </c>
      <c r="M137" s="2">
        <v>67000</v>
      </c>
      <c r="N137" s="2">
        <v>2</v>
      </c>
      <c r="O137" s="2"/>
      <c r="P137" s="2"/>
      <c r="Q137" s="2"/>
      <c r="R137" s="2"/>
      <c r="S137" s="2">
        <v>0</v>
      </c>
      <c r="T137" s="2">
        <v>2</v>
      </c>
      <c r="U137" s="2"/>
      <c r="V137" s="2"/>
      <c r="W137" s="2"/>
      <c r="X137" s="2"/>
      <c r="Y137" s="2"/>
      <c r="Z137" s="2"/>
      <c r="AA137" s="2"/>
      <c r="AC137" s="126" t="str">
        <f t="shared" si="3"/>
        <v>CORRECT</v>
      </c>
    </row>
    <row r="138" spans="1:29" x14ac:dyDescent="0.25">
      <c r="A138" s="52">
        <v>137</v>
      </c>
      <c r="B138" s="22" t="s">
        <v>111</v>
      </c>
      <c r="C138" s="23" t="s">
        <v>153</v>
      </c>
      <c r="D138" s="157">
        <v>41426</v>
      </c>
      <c r="E138" s="53" t="s">
        <v>284</v>
      </c>
      <c r="F138" s="13" t="s">
        <v>220</v>
      </c>
      <c r="G138" s="13" t="s">
        <v>218</v>
      </c>
      <c r="H138" s="34" t="s">
        <v>154</v>
      </c>
      <c r="I138" s="5">
        <v>3</v>
      </c>
      <c r="J138" s="5">
        <v>42000</v>
      </c>
      <c r="K138" s="5">
        <v>0</v>
      </c>
      <c r="L138" s="5">
        <v>0</v>
      </c>
      <c r="M138" s="2">
        <v>42000</v>
      </c>
      <c r="N138" s="2">
        <v>3</v>
      </c>
      <c r="O138" s="2"/>
      <c r="P138" s="2"/>
      <c r="Q138" s="2"/>
      <c r="R138" s="2"/>
      <c r="S138" s="2">
        <v>3</v>
      </c>
      <c r="T138" s="2"/>
      <c r="U138" s="2"/>
      <c r="V138" s="2"/>
      <c r="W138" s="2"/>
      <c r="X138" s="2"/>
      <c r="Y138" s="2"/>
      <c r="Z138" s="2"/>
      <c r="AA138" s="2"/>
      <c r="AC138" s="126" t="str">
        <f t="shared" si="3"/>
        <v>CORRECT</v>
      </c>
    </row>
    <row r="139" spans="1:29" x14ac:dyDescent="0.25">
      <c r="A139" s="52">
        <v>138</v>
      </c>
      <c r="B139" s="22" t="s">
        <v>111</v>
      </c>
      <c r="C139" s="23" t="s">
        <v>155</v>
      </c>
      <c r="D139" s="157">
        <v>41426</v>
      </c>
      <c r="E139" s="53" t="s">
        <v>284</v>
      </c>
      <c r="F139" s="13" t="s">
        <v>220</v>
      </c>
      <c r="G139" s="13" t="s">
        <v>218</v>
      </c>
      <c r="H139" s="34" t="s">
        <v>156</v>
      </c>
      <c r="I139" s="5">
        <v>4</v>
      </c>
      <c r="J139" s="5">
        <v>80000</v>
      </c>
      <c r="K139" s="5">
        <v>0</v>
      </c>
      <c r="L139" s="5">
        <v>0</v>
      </c>
      <c r="M139" s="2">
        <v>80000</v>
      </c>
      <c r="N139" s="2">
        <v>4</v>
      </c>
      <c r="O139" s="2"/>
      <c r="P139" s="2"/>
      <c r="Q139" s="2"/>
      <c r="R139" s="2"/>
      <c r="S139" s="2"/>
      <c r="T139" s="2">
        <v>2</v>
      </c>
      <c r="U139" s="2">
        <v>2</v>
      </c>
      <c r="V139" s="2"/>
      <c r="W139" s="2"/>
      <c r="X139" s="2"/>
      <c r="Y139" s="2"/>
      <c r="Z139" s="2"/>
      <c r="AA139" s="2"/>
      <c r="AC139" s="126" t="str">
        <f t="shared" si="3"/>
        <v>CORRECT</v>
      </c>
    </row>
    <row r="140" spans="1:29" x14ac:dyDescent="0.25">
      <c r="A140" s="52">
        <v>139</v>
      </c>
      <c r="B140" s="22" t="s">
        <v>111</v>
      </c>
      <c r="C140" s="23" t="s">
        <v>135</v>
      </c>
      <c r="D140" s="157">
        <v>41426</v>
      </c>
      <c r="E140" s="53" t="s">
        <v>284</v>
      </c>
      <c r="F140" s="13" t="s">
        <v>220</v>
      </c>
      <c r="G140" s="13" t="s">
        <v>218</v>
      </c>
      <c r="H140" s="34" t="s">
        <v>157</v>
      </c>
      <c r="I140" s="5">
        <v>3</v>
      </c>
      <c r="J140" s="5">
        <v>45000</v>
      </c>
      <c r="K140" s="5">
        <v>0</v>
      </c>
      <c r="L140" s="5">
        <v>0</v>
      </c>
      <c r="M140" s="2">
        <v>45000</v>
      </c>
      <c r="N140" s="2">
        <v>3</v>
      </c>
      <c r="O140" s="2"/>
      <c r="P140" s="2"/>
      <c r="Q140" s="2"/>
      <c r="R140" s="2"/>
      <c r="S140" s="2"/>
      <c r="T140" s="2">
        <v>1</v>
      </c>
      <c r="U140" s="2">
        <v>2</v>
      </c>
      <c r="V140" s="2"/>
      <c r="W140" s="2"/>
      <c r="X140" s="2"/>
      <c r="Y140" s="2"/>
      <c r="Z140" s="2"/>
      <c r="AA140" s="2"/>
      <c r="AC140" s="126" t="str">
        <f t="shared" si="3"/>
        <v>CORRECT</v>
      </c>
    </row>
    <row r="141" spans="1:29" x14ac:dyDescent="0.25">
      <c r="A141" s="52">
        <v>140</v>
      </c>
      <c r="B141" s="22" t="s">
        <v>111</v>
      </c>
      <c r="C141" s="23" t="s">
        <v>158</v>
      </c>
      <c r="D141" s="157">
        <v>41426</v>
      </c>
      <c r="E141" s="53" t="s">
        <v>284</v>
      </c>
      <c r="F141" s="13" t="s">
        <v>220</v>
      </c>
      <c r="G141" s="13" t="s">
        <v>218</v>
      </c>
      <c r="H141" s="34" t="s">
        <v>159</v>
      </c>
      <c r="I141" s="5">
        <v>1</v>
      </c>
      <c r="J141" s="5">
        <v>13000</v>
      </c>
      <c r="K141" s="5">
        <v>0</v>
      </c>
      <c r="L141" s="5">
        <v>0</v>
      </c>
      <c r="M141" s="2">
        <v>13000</v>
      </c>
      <c r="N141" s="2">
        <v>1</v>
      </c>
      <c r="O141" s="2"/>
      <c r="P141" s="2"/>
      <c r="Q141" s="2"/>
      <c r="R141" s="2"/>
      <c r="S141" s="2">
        <v>1</v>
      </c>
      <c r="T141" s="2"/>
      <c r="U141" s="2"/>
      <c r="V141" s="2"/>
      <c r="W141" s="2"/>
      <c r="X141" s="2"/>
      <c r="Y141" s="2"/>
      <c r="Z141" s="2"/>
      <c r="AA141" s="2"/>
      <c r="AC141" s="126" t="str">
        <f t="shared" si="3"/>
        <v>CORRECT</v>
      </c>
    </row>
    <row r="142" spans="1:29" x14ac:dyDescent="0.25">
      <c r="A142" s="52">
        <v>141</v>
      </c>
      <c r="B142" s="22" t="s">
        <v>111</v>
      </c>
      <c r="C142" s="23" t="s">
        <v>160</v>
      </c>
      <c r="D142" s="157">
        <v>41426</v>
      </c>
      <c r="E142" s="53" t="s">
        <v>284</v>
      </c>
      <c r="F142" s="13" t="s">
        <v>220</v>
      </c>
      <c r="G142" s="13" t="s">
        <v>218</v>
      </c>
      <c r="H142" s="34" t="s">
        <v>161</v>
      </c>
      <c r="I142" s="5">
        <v>2</v>
      </c>
      <c r="J142" s="5">
        <v>30000</v>
      </c>
      <c r="K142" s="5">
        <v>0</v>
      </c>
      <c r="L142" s="5">
        <v>0</v>
      </c>
      <c r="M142" s="2">
        <v>30000</v>
      </c>
      <c r="N142" s="2">
        <v>2</v>
      </c>
      <c r="O142" s="2"/>
      <c r="P142" s="2"/>
      <c r="Q142" s="2"/>
      <c r="R142" s="2"/>
      <c r="S142" s="2"/>
      <c r="T142" s="2"/>
      <c r="U142" s="2">
        <v>2</v>
      </c>
      <c r="V142" s="2"/>
      <c r="W142" s="2"/>
      <c r="X142" s="2"/>
      <c r="Y142" s="2"/>
      <c r="Z142" s="2"/>
      <c r="AA142" s="2"/>
      <c r="AC142" s="126" t="str">
        <f t="shared" si="3"/>
        <v>CORRECT</v>
      </c>
    </row>
    <row r="143" spans="1:29" x14ac:dyDescent="0.25">
      <c r="A143" s="52">
        <v>142</v>
      </c>
      <c r="B143" s="22" t="s">
        <v>111</v>
      </c>
      <c r="C143" s="23" t="s">
        <v>162</v>
      </c>
      <c r="D143" s="158">
        <v>41456</v>
      </c>
      <c r="E143" s="53" t="s">
        <v>284</v>
      </c>
      <c r="F143" s="13" t="s">
        <v>220</v>
      </c>
      <c r="G143" s="13" t="s">
        <v>218</v>
      </c>
      <c r="H143" s="79" t="s">
        <v>163</v>
      </c>
      <c r="I143" s="5">
        <v>2</v>
      </c>
      <c r="J143" s="5">
        <v>26000</v>
      </c>
      <c r="K143" s="5">
        <v>0</v>
      </c>
      <c r="L143" s="5">
        <v>0</v>
      </c>
      <c r="M143" s="2">
        <v>26000</v>
      </c>
      <c r="N143" s="2">
        <v>2</v>
      </c>
      <c r="O143" s="2"/>
      <c r="P143" s="2"/>
      <c r="Q143" s="2"/>
      <c r="R143" s="2"/>
      <c r="S143" s="2">
        <v>2</v>
      </c>
      <c r="T143" s="2"/>
      <c r="U143" s="2"/>
      <c r="V143" s="2"/>
      <c r="W143" s="2"/>
      <c r="X143" s="2"/>
      <c r="Y143" s="2"/>
      <c r="Z143" s="2"/>
      <c r="AA143" s="2"/>
      <c r="AC143" s="126" t="str">
        <f t="shared" si="3"/>
        <v>CORRECT</v>
      </c>
    </row>
    <row r="144" spans="1:29" x14ac:dyDescent="0.25">
      <c r="A144" s="52">
        <v>143</v>
      </c>
      <c r="B144" s="22" t="s">
        <v>111</v>
      </c>
      <c r="C144" s="23" t="s">
        <v>164</v>
      </c>
      <c r="D144" s="158">
        <v>41456</v>
      </c>
      <c r="E144" s="53" t="s">
        <v>284</v>
      </c>
      <c r="F144" s="13" t="s">
        <v>220</v>
      </c>
      <c r="G144" s="13" t="s">
        <v>218</v>
      </c>
      <c r="H144" s="34" t="s">
        <v>165</v>
      </c>
      <c r="I144" s="5">
        <v>1</v>
      </c>
      <c r="J144" s="5">
        <v>13000</v>
      </c>
      <c r="K144" s="5">
        <v>0</v>
      </c>
      <c r="L144" s="5">
        <v>0</v>
      </c>
      <c r="M144" s="2">
        <v>13000</v>
      </c>
      <c r="N144" s="2">
        <v>1</v>
      </c>
      <c r="O144" s="2"/>
      <c r="P144" s="2"/>
      <c r="Q144" s="2"/>
      <c r="R144" s="2"/>
      <c r="S144" s="2">
        <v>1</v>
      </c>
      <c r="T144" s="2"/>
      <c r="U144" s="2"/>
      <c r="V144" s="2"/>
      <c r="W144" s="2"/>
      <c r="X144" s="2"/>
      <c r="Y144" s="2"/>
      <c r="Z144" s="2"/>
      <c r="AA144" s="2"/>
      <c r="AC144" s="126" t="str">
        <f t="shared" si="3"/>
        <v>CORRECT</v>
      </c>
    </row>
    <row r="145" spans="1:29" x14ac:dyDescent="0.25">
      <c r="A145" s="52">
        <v>144</v>
      </c>
      <c r="B145" s="22" t="s">
        <v>111</v>
      </c>
      <c r="C145" s="23" t="s">
        <v>166</v>
      </c>
      <c r="D145" s="158">
        <v>41456</v>
      </c>
      <c r="E145" s="53" t="s">
        <v>284</v>
      </c>
      <c r="F145" s="13" t="s">
        <v>220</v>
      </c>
      <c r="G145" s="13" t="s">
        <v>218</v>
      </c>
      <c r="H145" s="34" t="s">
        <v>159</v>
      </c>
      <c r="I145" s="5">
        <v>1</v>
      </c>
      <c r="J145" s="5">
        <v>15000</v>
      </c>
      <c r="K145" s="5">
        <v>0</v>
      </c>
      <c r="L145" s="5">
        <v>0</v>
      </c>
      <c r="M145" s="2">
        <v>15000</v>
      </c>
      <c r="N145" s="2">
        <v>1</v>
      </c>
      <c r="O145" s="2"/>
      <c r="P145" s="2"/>
      <c r="Q145" s="2"/>
      <c r="R145" s="2"/>
      <c r="S145" s="2">
        <v>1</v>
      </c>
      <c r="T145" s="2"/>
      <c r="U145" s="2"/>
      <c r="V145" s="2"/>
      <c r="W145" s="2"/>
      <c r="X145" s="2"/>
      <c r="Y145" s="2"/>
      <c r="Z145" s="2"/>
      <c r="AA145" s="2"/>
      <c r="AC145" s="126" t="str">
        <f t="shared" si="3"/>
        <v>CORRECT</v>
      </c>
    </row>
    <row r="146" spans="1:29" x14ac:dyDescent="0.25">
      <c r="A146" s="52">
        <v>145</v>
      </c>
      <c r="B146" s="22" t="s">
        <v>111</v>
      </c>
      <c r="C146" s="23" t="s">
        <v>169</v>
      </c>
      <c r="D146" s="158">
        <v>41456</v>
      </c>
      <c r="E146" s="53" t="s">
        <v>284</v>
      </c>
      <c r="F146" s="13" t="s">
        <v>220</v>
      </c>
      <c r="G146" s="13" t="s">
        <v>218</v>
      </c>
      <c r="H146" s="34" t="s">
        <v>170</v>
      </c>
      <c r="I146" s="5">
        <v>2</v>
      </c>
      <c r="J146" s="5">
        <v>30000</v>
      </c>
      <c r="K146" s="5">
        <v>0</v>
      </c>
      <c r="L146" s="5">
        <v>0</v>
      </c>
      <c r="M146" s="2">
        <v>30000</v>
      </c>
      <c r="N146" s="2">
        <v>2</v>
      </c>
      <c r="O146" s="2"/>
      <c r="P146" s="2"/>
      <c r="Q146" s="2"/>
      <c r="R146" s="2"/>
      <c r="S146" s="2"/>
      <c r="T146" s="2">
        <v>2</v>
      </c>
      <c r="U146" s="2"/>
      <c r="V146" s="2"/>
      <c r="W146" s="2"/>
      <c r="X146" s="2"/>
      <c r="Y146" s="2"/>
      <c r="Z146" s="2"/>
      <c r="AA146" s="2"/>
      <c r="AC146" s="126" t="str">
        <f t="shared" si="3"/>
        <v>CORRECT</v>
      </c>
    </row>
    <row r="147" spans="1:29" x14ac:dyDescent="0.25">
      <c r="A147" s="52">
        <v>146</v>
      </c>
      <c r="B147" s="22" t="s">
        <v>111</v>
      </c>
      <c r="C147" s="23" t="s">
        <v>171</v>
      </c>
      <c r="D147" s="158">
        <v>41456</v>
      </c>
      <c r="E147" s="53" t="s">
        <v>284</v>
      </c>
      <c r="F147" s="13" t="s">
        <v>220</v>
      </c>
      <c r="G147" s="13" t="s">
        <v>218</v>
      </c>
      <c r="H147" s="34" t="s">
        <v>172</v>
      </c>
      <c r="I147" s="5">
        <v>3</v>
      </c>
      <c r="J147" s="5">
        <v>42000</v>
      </c>
      <c r="K147" s="5">
        <v>0</v>
      </c>
      <c r="L147" s="5">
        <v>0</v>
      </c>
      <c r="M147" s="2">
        <v>42000</v>
      </c>
      <c r="N147" s="2">
        <v>3</v>
      </c>
      <c r="O147" s="2"/>
      <c r="P147" s="2"/>
      <c r="Q147" s="2"/>
      <c r="R147" s="2"/>
      <c r="S147" s="2"/>
      <c r="T147" s="2">
        <v>3</v>
      </c>
      <c r="U147" s="2"/>
      <c r="V147" s="2"/>
      <c r="W147" s="2"/>
      <c r="X147" s="2"/>
      <c r="Y147" s="2"/>
      <c r="Z147" s="2"/>
      <c r="AA147" s="2"/>
      <c r="AC147" s="126" t="str">
        <f t="shared" si="3"/>
        <v>CORRECT</v>
      </c>
    </row>
    <row r="148" spans="1:29" x14ac:dyDescent="0.25">
      <c r="A148" s="52">
        <v>147</v>
      </c>
      <c r="B148" s="22" t="s">
        <v>111</v>
      </c>
      <c r="C148" s="29" t="s">
        <v>232</v>
      </c>
      <c r="D148" s="158">
        <v>41456</v>
      </c>
      <c r="E148" s="53" t="s">
        <v>284</v>
      </c>
      <c r="F148" s="13" t="s">
        <v>220</v>
      </c>
      <c r="G148" s="13" t="s">
        <v>218</v>
      </c>
      <c r="H148" s="34" t="s">
        <v>233</v>
      </c>
      <c r="I148" s="5">
        <v>3</v>
      </c>
      <c r="J148" s="5">
        <v>51000</v>
      </c>
      <c r="K148" s="5">
        <v>0</v>
      </c>
      <c r="L148" s="5">
        <v>0</v>
      </c>
      <c r="M148" s="5">
        <f>J148-L148</f>
        <v>51000</v>
      </c>
      <c r="N148" s="5">
        <f>I148-K148</f>
        <v>3</v>
      </c>
      <c r="O148" s="2"/>
      <c r="P148" s="2"/>
      <c r="Q148" s="2"/>
      <c r="R148" s="2"/>
      <c r="S148" s="2"/>
      <c r="T148" s="2"/>
      <c r="U148" s="2">
        <v>3</v>
      </c>
      <c r="V148" s="2"/>
      <c r="W148" s="2"/>
      <c r="X148" s="2"/>
      <c r="Y148" s="2"/>
      <c r="Z148" s="2"/>
      <c r="AA148" s="2"/>
      <c r="AC148" s="126" t="str">
        <f t="shared" si="3"/>
        <v>CORRECT</v>
      </c>
    </row>
    <row r="149" spans="1:29" x14ac:dyDescent="0.25">
      <c r="A149" s="52">
        <v>148</v>
      </c>
      <c r="B149" s="22" t="s">
        <v>111</v>
      </c>
      <c r="C149" s="29" t="s">
        <v>234</v>
      </c>
      <c r="D149" s="158">
        <v>41456</v>
      </c>
      <c r="E149" s="53" t="s">
        <v>284</v>
      </c>
      <c r="F149" s="13" t="s">
        <v>220</v>
      </c>
      <c r="G149" s="13" t="s">
        <v>218</v>
      </c>
      <c r="H149" s="34" t="s">
        <v>233</v>
      </c>
      <c r="I149" s="5">
        <v>3</v>
      </c>
      <c r="J149" s="5">
        <v>51000</v>
      </c>
      <c r="K149" s="5">
        <v>0</v>
      </c>
      <c r="L149" s="5">
        <v>0</v>
      </c>
      <c r="M149" s="5">
        <f>J149-L149</f>
        <v>51000</v>
      </c>
      <c r="N149" s="5">
        <f>I149-K149</f>
        <v>3</v>
      </c>
      <c r="O149" s="2"/>
      <c r="P149" s="2"/>
      <c r="Q149" s="2"/>
      <c r="R149" s="2"/>
      <c r="S149" s="2"/>
      <c r="T149" s="2">
        <v>3</v>
      </c>
      <c r="U149" s="2"/>
      <c r="V149" s="2"/>
      <c r="W149" s="2"/>
      <c r="X149" s="2"/>
      <c r="Y149" s="2"/>
      <c r="Z149" s="2"/>
      <c r="AA149" s="2"/>
      <c r="AC149" s="126" t="str">
        <f t="shared" si="3"/>
        <v>CORRECT</v>
      </c>
    </row>
    <row r="150" spans="1:29" x14ac:dyDescent="0.25">
      <c r="A150" s="52">
        <v>149</v>
      </c>
      <c r="B150" s="22" t="s">
        <v>111</v>
      </c>
      <c r="C150" s="29" t="s">
        <v>151</v>
      </c>
      <c r="D150" s="158">
        <v>41456</v>
      </c>
      <c r="E150" s="53" t="s">
        <v>284</v>
      </c>
      <c r="F150" s="13" t="s">
        <v>220</v>
      </c>
      <c r="G150" s="13" t="s">
        <v>218</v>
      </c>
      <c r="H150" s="34" t="s">
        <v>235</v>
      </c>
      <c r="I150" s="5">
        <v>2</v>
      </c>
      <c r="J150" s="5">
        <v>34000</v>
      </c>
      <c r="K150" s="5">
        <v>0</v>
      </c>
      <c r="L150" s="5">
        <v>0</v>
      </c>
      <c r="M150" s="5">
        <f>J150-L150</f>
        <v>34000</v>
      </c>
      <c r="N150" s="5">
        <f>I150-K150</f>
        <v>2</v>
      </c>
      <c r="O150" s="2"/>
      <c r="P150" s="2"/>
      <c r="Q150" s="2"/>
      <c r="R150" s="2"/>
      <c r="S150" s="2"/>
      <c r="T150" s="2">
        <v>2</v>
      </c>
      <c r="U150" s="2"/>
      <c r="V150" s="2"/>
      <c r="W150" s="2"/>
      <c r="X150" s="2"/>
      <c r="Y150" s="2"/>
      <c r="Z150" s="2"/>
      <c r="AA150" s="2"/>
      <c r="AC150" s="126" t="str">
        <f t="shared" si="3"/>
        <v>CORRECT</v>
      </c>
    </row>
    <row r="151" spans="1:29" x14ac:dyDescent="0.25">
      <c r="A151" s="52">
        <v>150</v>
      </c>
      <c r="B151" s="22" t="s">
        <v>111</v>
      </c>
      <c r="C151" s="29" t="s">
        <v>320</v>
      </c>
      <c r="D151" s="158">
        <v>41456</v>
      </c>
      <c r="E151" s="53" t="s">
        <v>284</v>
      </c>
      <c r="F151" s="13" t="s">
        <v>220</v>
      </c>
      <c r="G151" s="13" t="s">
        <v>218</v>
      </c>
      <c r="H151" s="34" t="s">
        <v>236</v>
      </c>
      <c r="I151" s="5">
        <v>2</v>
      </c>
      <c r="J151" s="5">
        <v>45000</v>
      </c>
      <c r="K151" s="5">
        <v>0</v>
      </c>
      <c r="L151" s="5">
        <v>0</v>
      </c>
      <c r="M151" s="5">
        <f>J151-L151</f>
        <v>45000</v>
      </c>
      <c r="N151" s="5">
        <f>I151-K151</f>
        <v>2</v>
      </c>
      <c r="O151" s="2"/>
      <c r="P151" s="2"/>
      <c r="Q151" s="2"/>
      <c r="R151" s="2"/>
      <c r="S151" s="2"/>
      <c r="T151" s="2">
        <v>2</v>
      </c>
      <c r="U151" s="2"/>
      <c r="V151" s="2"/>
      <c r="W151" s="2"/>
      <c r="X151" s="2"/>
      <c r="Y151" s="2"/>
      <c r="Z151" s="2"/>
      <c r="AA151" s="2"/>
      <c r="AC151" s="126" t="str">
        <f t="shared" si="3"/>
        <v>CORRECT</v>
      </c>
    </row>
    <row r="152" spans="1:29" x14ac:dyDescent="0.25">
      <c r="A152" s="52">
        <v>151</v>
      </c>
      <c r="B152" s="22" t="s">
        <v>111</v>
      </c>
      <c r="C152" s="23" t="s">
        <v>169</v>
      </c>
      <c r="D152" s="158">
        <v>41487</v>
      </c>
      <c r="E152" s="53" t="s">
        <v>284</v>
      </c>
      <c r="F152" s="13" t="s">
        <v>220</v>
      </c>
      <c r="G152" s="13" t="s">
        <v>218</v>
      </c>
      <c r="H152" s="50" t="s">
        <v>345</v>
      </c>
      <c r="I152" s="5">
        <v>4</v>
      </c>
      <c r="J152" s="5">
        <v>65000</v>
      </c>
      <c r="K152" s="5">
        <v>0</v>
      </c>
      <c r="L152" s="5">
        <v>0</v>
      </c>
      <c r="M152" s="51">
        <f t="shared" ref="M152:M165" si="4">J152-L152</f>
        <v>65000</v>
      </c>
      <c r="N152" s="5">
        <f t="shared" ref="N152:N165" si="5">I152-K152</f>
        <v>4</v>
      </c>
      <c r="O152" s="2"/>
      <c r="P152" s="2"/>
      <c r="Q152" s="2"/>
      <c r="R152" s="2"/>
      <c r="S152" s="2"/>
      <c r="T152" s="2"/>
      <c r="U152" s="2">
        <v>4</v>
      </c>
      <c r="V152" s="2"/>
      <c r="W152" s="2"/>
      <c r="X152" s="2"/>
      <c r="Y152" s="2"/>
      <c r="Z152" s="2"/>
      <c r="AA152" s="2"/>
      <c r="AC152" s="126" t="str">
        <f t="shared" si="3"/>
        <v>CORRECT</v>
      </c>
    </row>
    <row r="153" spans="1:29" x14ac:dyDescent="0.25">
      <c r="A153" s="52">
        <v>152</v>
      </c>
      <c r="B153" s="22" t="s">
        <v>111</v>
      </c>
      <c r="C153" s="29" t="s">
        <v>287</v>
      </c>
      <c r="D153" s="158">
        <v>41487</v>
      </c>
      <c r="E153" s="53" t="s">
        <v>284</v>
      </c>
      <c r="F153" s="13" t="s">
        <v>220</v>
      </c>
      <c r="G153" s="13" t="s">
        <v>218</v>
      </c>
      <c r="H153" s="5" t="s">
        <v>288</v>
      </c>
      <c r="I153" s="5">
        <v>2</v>
      </c>
      <c r="J153" s="5">
        <v>26500</v>
      </c>
      <c r="K153" s="5">
        <v>0</v>
      </c>
      <c r="L153" s="5">
        <v>0</v>
      </c>
      <c r="M153" s="51">
        <f t="shared" si="4"/>
        <v>26500</v>
      </c>
      <c r="N153" s="5">
        <f t="shared" si="5"/>
        <v>2</v>
      </c>
      <c r="O153" s="2"/>
      <c r="P153" s="2"/>
      <c r="Q153" s="2"/>
      <c r="R153" s="2"/>
      <c r="S153" s="2"/>
      <c r="T153" s="2"/>
      <c r="U153" s="2">
        <v>2</v>
      </c>
      <c r="V153" s="2"/>
      <c r="W153" s="2"/>
      <c r="X153" s="2"/>
      <c r="Y153" s="2"/>
      <c r="Z153" s="2"/>
      <c r="AA153" s="2"/>
      <c r="AC153" s="126" t="str">
        <f t="shared" si="3"/>
        <v>CORRECT</v>
      </c>
    </row>
    <row r="154" spans="1:29" x14ac:dyDescent="0.25">
      <c r="A154" s="52">
        <v>153</v>
      </c>
      <c r="B154" s="22" t="s">
        <v>111</v>
      </c>
      <c r="C154" s="29" t="s">
        <v>171</v>
      </c>
      <c r="D154" s="158">
        <v>41487</v>
      </c>
      <c r="E154" s="53" t="s">
        <v>284</v>
      </c>
      <c r="F154" s="13" t="s">
        <v>220</v>
      </c>
      <c r="G154" s="13" t="s">
        <v>218</v>
      </c>
      <c r="H154" s="5" t="s">
        <v>289</v>
      </c>
      <c r="I154" s="5">
        <v>4</v>
      </c>
      <c r="J154" s="5">
        <v>60000</v>
      </c>
      <c r="K154" s="5">
        <v>0</v>
      </c>
      <c r="L154" s="5">
        <v>0</v>
      </c>
      <c r="M154" s="51">
        <f t="shared" si="4"/>
        <v>60000</v>
      </c>
      <c r="N154" s="5">
        <f t="shared" si="5"/>
        <v>4</v>
      </c>
      <c r="O154" s="2"/>
      <c r="P154" s="2"/>
      <c r="Q154" s="2"/>
      <c r="R154" s="2"/>
      <c r="S154" s="2"/>
      <c r="T154" s="2"/>
      <c r="U154" s="2">
        <v>2</v>
      </c>
      <c r="V154" s="2">
        <v>2</v>
      </c>
      <c r="W154" s="2"/>
      <c r="X154" s="2"/>
      <c r="Y154" s="2"/>
      <c r="Z154" s="2"/>
      <c r="AA154" s="2"/>
      <c r="AC154" s="126" t="str">
        <f t="shared" si="3"/>
        <v>CORRECT</v>
      </c>
    </row>
    <row r="155" spans="1:29" x14ac:dyDescent="0.25">
      <c r="A155" s="52">
        <v>154</v>
      </c>
      <c r="B155" s="22" t="s">
        <v>111</v>
      </c>
      <c r="C155" s="29" t="s">
        <v>321</v>
      </c>
      <c r="D155" s="158">
        <v>41487</v>
      </c>
      <c r="E155" s="53" t="s">
        <v>284</v>
      </c>
      <c r="F155" s="13" t="s">
        <v>220</v>
      </c>
      <c r="G155" s="13" t="s">
        <v>218</v>
      </c>
      <c r="H155" s="5" t="s">
        <v>290</v>
      </c>
      <c r="I155" s="5">
        <v>6</v>
      </c>
      <c r="J155" s="5">
        <v>110000</v>
      </c>
      <c r="K155" s="5">
        <v>0</v>
      </c>
      <c r="L155" s="5">
        <v>0</v>
      </c>
      <c r="M155" s="51">
        <f t="shared" si="4"/>
        <v>110000</v>
      </c>
      <c r="N155" s="5">
        <f t="shared" si="5"/>
        <v>6</v>
      </c>
      <c r="O155" s="2"/>
      <c r="P155" s="2"/>
      <c r="Q155" s="2"/>
      <c r="R155" s="2"/>
      <c r="S155" s="2"/>
      <c r="T155" s="2"/>
      <c r="U155" s="2">
        <v>2</v>
      </c>
      <c r="V155" s="2">
        <v>2</v>
      </c>
      <c r="W155" s="2">
        <v>2</v>
      </c>
      <c r="X155" s="2"/>
      <c r="Y155" s="2"/>
      <c r="Z155" s="2"/>
      <c r="AA155" s="2"/>
      <c r="AC155" s="126" t="str">
        <f t="shared" si="3"/>
        <v>CORRECT</v>
      </c>
    </row>
    <row r="156" spans="1:29" x14ac:dyDescent="0.25">
      <c r="A156" s="52">
        <v>155</v>
      </c>
      <c r="B156" s="22" t="s">
        <v>111</v>
      </c>
      <c r="C156" s="29" t="s">
        <v>321</v>
      </c>
      <c r="D156" s="158">
        <v>41487</v>
      </c>
      <c r="E156" s="53" t="s">
        <v>284</v>
      </c>
      <c r="F156" s="13" t="s">
        <v>220</v>
      </c>
      <c r="G156" s="13" t="s">
        <v>218</v>
      </c>
      <c r="H156" s="5" t="s">
        <v>291</v>
      </c>
      <c r="I156" s="5">
        <v>4</v>
      </c>
      <c r="J156" s="5">
        <v>91000</v>
      </c>
      <c r="K156" s="5">
        <v>0</v>
      </c>
      <c r="L156" s="5">
        <v>0</v>
      </c>
      <c r="M156" s="51">
        <f t="shared" si="4"/>
        <v>91000</v>
      </c>
      <c r="N156" s="5">
        <f t="shared" si="5"/>
        <v>4</v>
      </c>
      <c r="O156" s="2"/>
      <c r="P156" s="2"/>
      <c r="Q156" s="2"/>
      <c r="R156" s="2"/>
      <c r="S156" s="2"/>
      <c r="T156" s="2"/>
      <c r="U156" s="2"/>
      <c r="V156" s="2"/>
      <c r="W156" s="2"/>
      <c r="X156" s="2">
        <v>2</v>
      </c>
      <c r="Y156" s="2">
        <v>2</v>
      </c>
      <c r="Z156" s="2"/>
      <c r="AA156" s="2"/>
      <c r="AC156" s="126" t="str">
        <f t="shared" si="3"/>
        <v>CORRECT</v>
      </c>
    </row>
    <row r="157" spans="1:29" x14ac:dyDescent="0.25">
      <c r="A157" s="52">
        <v>156</v>
      </c>
      <c r="B157" s="22" t="s">
        <v>111</v>
      </c>
      <c r="C157" s="29" t="s">
        <v>120</v>
      </c>
      <c r="D157" s="158">
        <v>41487</v>
      </c>
      <c r="E157" s="53" t="s">
        <v>284</v>
      </c>
      <c r="F157" s="13" t="s">
        <v>220</v>
      </c>
      <c r="G157" s="13" t="s">
        <v>218</v>
      </c>
      <c r="H157" s="5" t="s">
        <v>292</v>
      </c>
      <c r="I157" s="5">
        <v>1</v>
      </c>
      <c r="J157" s="5">
        <v>23500</v>
      </c>
      <c r="K157" s="5">
        <v>0</v>
      </c>
      <c r="L157" s="5">
        <v>0</v>
      </c>
      <c r="M157" s="51">
        <f t="shared" si="4"/>
        <v>23500</v>
      </c>
      <c r="N157" s="5">
        <f t="shared" si="5"/>
        <v>1</v>
      </c>
      <c r="O157" s="2"/>
      <c r="P157" s="2"/>
      <c r="Q157" s="2"/>
      <c r="R157" s="2"/>
      <c r="S157" s="2"/>
      <c r="T157" s="2"/>
      <c r="U157" s="2"/>
      <c r="V157" s="2">
        <v>1</v>
      </c>
      <c r="W157" s="2"/>
      <c r="X157" s="2"/>
      <c r="Y157" s="2"/>
      <c r="Z157" s="2"/>
      <c r="AA157" s="2"/>
      <c r="AC157" s="126" t="str">
        <f t="shared" si="3"/>
        <v>CORRECT</v>
      </c>
    </row>
    <row r="158" spans="1:29" ht="15" x14ac:dyDescent="0.25">
      <c r="A158" s="52">
        <v>157</v>
      </c>
      <c r="B158" s="22" t="s">
        <v>111</v>
      </c>
      <c r="C158" s="29" t="s">
        <v>346</v>
      </c>
      <c r="D158" s="159">
        <v>41518</v>
      </c>
      <c r="E158" s="53" t="s">
        <v>284</v>
      </c>
      <c r="F158" s="13" t="s">
        <v>220</v>
      </c>
      <c r="G158" s="13" t="s">
        <v>218</v>
      </c>
      <c r="H158" s="5" t="s">
        <v>240</v>
      </c>
      <c r="I158" s="5">
        <v>20</v>
      </c>
      <c r="J158" s="5">
        <v>3000000</v>
      </c>
      <c r="K158" s="5">
        <v>0</v>
      </c>
      <c r="L158" s="5">
        <v>0</v>
      </c>
      <c r="M158" s="51">
        <f t="shared" si="4"/>
        <v>3000000</v>
      </c>
      <c r="N158" s="5">
        <f t="shared" si="5"/>
        <v>20</v>
      </c>
      <c r="O158" s="2"/>
      <c r="P158" s="2"/>
      <c r="Q158" s="2"/>
      <c r="R158" s="2"/>
      <c r="S158" s="2"/>
      <c r="T158" s="2"/>
      <c r="U158" s="2"/>
      <c r="V158" s="97">
        <v>4</v>
      </c>
      <c r="W158" s="97">
        <v>6</v>
      </c>
      <c r="X158" s="97">
        <v>6</v>
      </c>
      <c r="Y158" s="97">
        <v>4</v>
      </c>
      <c r="Z158" s="97"/>
      <c r="AA158" s="97"/>
      <c r="AC158" s="126" t="str">
        <f t="shared" si="3"/>
        <v>CORRECT</v>
      </c>
    </row>
    <row r="159" spans="1:29" ht="15" x14ac:dyDescent="0.25">
      <c r="A159" s="52">
        <v>158</v>
      </c>
      <c r="B159" s="22" t="s">
        <v>111</v>
      </c>
      <c r="C159" s="29" t="s">
        <v>166</v>
      </c>
      <c r="D159" s="159">
        <v>41518</v>
      </c>
      <c r="E159" s="53" t="s">
        <v>284</v>
      </c>
      <c r="F159" s="13" t="s">
        <v>220</v>
      </c>
      <c r="G159" s="13" t="s">
        <v>218</v>
      </c>
      <c r="H159" s="5" t="s">
        <v>350</v>
      </c>
      <c r="I159" s="5">
        <v>2</v>
      </c>
      <c r="J159" s="110">
        <v>50000</v>
      </c>
      <c r="K159" s="5">
        <v>0</v>
      </c>
      <c r="L159" s="5">
        <v>0</v>
      </c>
      <c r="M159" s="5">
        <f t="shared" si="4"/>
        <v>50000</v>
      </c>
      <c r="N159" s="110">
        <f t="shared" si="5"/>
        <v>2</v>
      </c>
      <c r="O159" s="2"/>
      <c r="P159" s="2"/>
      <c r="Q159" s="2"/>
      <c r="R159" s="2"/>
      <c r="S159" s="2"/>
      <c r="T159" s="2"/>
      <c r="U159" s="2"/>
      <c r="V159" s="109">
        <v>2</v>
      </c>
      <c r="W159" s="2"/>
      <c r="X159" s="2"/>
      <c r="Y159" s="2"/>
      <c r="Z159" s="2"/>
      <c r="AA159" s="2"/>
      <c r="AC159" s="126" t="str">
        <f t="shared" si="3"/>
        <v>CORRECT</v>
      </c>
    </row>
    <row r="160" spans="1:29" ht="15" x14ac:dyDescent="0.25">
      <c r="A160" s="52">
        <v>159</v>
      </c>
      <c r="B160" s="22" t="s">
        <v>111</v>
      </c>
      <c r="C160" s="29" t="s">
        <v>234</v>
      </c>
      <c r="D160" s="159">
        <v>41518</v>
      </c>
      <c r="E160" s="53" t="s">
        <v>284</v>
      </c>
      <c r="F160" s="13" t="s">
        <v>220</v>
      </c>
      <c r="G160" s="13" t="s">
        <v>218</v>
      </c>
      <c r="H160" s="5" t="s">
        <v>172</v>
      </c>
      <c r="I160" s="5">
        <v>3</v>
      </c>
      <c r="J160" s="5">
        <v>51000</v>
      </c>
      <c r="K160" s="5">
        <v>0</v>
      </c>
      <c r="L160" s="5">
        <v>0</v>
      </c>
      <c r="M160" s="5">
        <f t="shared" si="4"/>
        <v>51000</v>
      </c>
      <c r="N160" s="51">
        <f t="shared" si="5"/>
        <v>3</v>
      </c>
      <c r="O160" s="2"/>
      <c r="P160" s="2"/>
      <c r="Q160" s="2"/>
      <c r="R160" s="2"/>
      <c r="S160" s="2"/>
      <c r="T160" s="2"/>
      <c r="U160" s="2"/>
      <c r="V160" s="109">
        <v>3</v>
      </c>
      <c r="W160" s="2"/>
      <c r="X160" s="2"/>
      <c r="Y160" s="2"/>
      <c r="Z160" s="2"/>
      <c r="AA160" s="2"/>
      <c r="AC160" s="126" t="str">
        <f t="shared" si="3"/>
        <v>CORRECT</v>
      </c>
    </row>
    <row r="161" spans="1:29" ht="15" x14ac:dyDescent="0.25">
      <c r="A161" s="52">
        <v>160</v>
      </c>
      <c r="B161" s="22" t="s">
        <v>111</v>
      </c>
      <c r="C161" s="29" t="s">
        <v>138</v>
      </c>
      <c r="D161" s="159">
        <v>41518</v>
      </c>
      <c r="E161" s="53" t="s">
        <v>284</v>
      </c>
      <c r="F161" s="13" t="s">
        <v>220</v>
      </c>
      <c r="G161" s="13" t="s">
        <v>218</v>
      </c>
      <c r="H161" s="5" t="s">
        <v>233</v>
      </c>
      <c r="I161" s="5">
        <v>3</v>
      </c>
      <c r="J161" s="5">
        <v>45000</v>
      </c>
      <c r="K161" s="5">
        <v>0</v>
      </c>
      <c r="L161" s="5">
        <v>0</v>
      </c>
      <c r="M161" s="5">
        <f t="shared" si="4"/>
        <v>45000</v>
      </c>
      <c r="N161" s="51">
        <f t="shared" si="5"/>
        <v>3</v>
      </c>
      <c r="O161" s="2"/>
      <c r="P161" s="2"/>
      <c r="Q161" s="2"/>
      <c r="R161" s="2"/>
      <c r="S161" s="2"/>
      <c r="T161" s="2"/>
      <c r="U161" s="2"/>
      <c r="V161" s="109">
        <v>3</v>
      </c>
      <c r="W161" s="2"/>
      <c r="X161" s="2"/>
      <c r="Y161" s="2"/>
      <c r="Z161" s="2"/>
      <c r="AA161" s="2"/>
      <c r="AC161" s="126" t="str">
        <f t="shared" si="3"/>
        <v>CORRECT</v>
      </c>
    </row>
    <row r="162" spans="1:29" x14ac:dyDescent="0.25">
      <c r="A162" s="52">
        <v>161</v>
      </c>
      <c r="B162" s="22" t="s">
        <v>111</v>
      </c>
      <c r="C162" s="29" t="s">
        <v>347</v>
      </c>
      <c r="D162" s="159">
        <v>41518</v>
      </c>
      <c r="E162" s="53" t="s">
        <v>284</v>
      </c>
      <c r="F162" s="13" t="s">
        <v>220</v>
      </c>
      <c r="G162" s="13" t="s">
        <v>218</v>
      </c>
      <c r="H162" s="5" t="s">
        <v>53</v>
      </c>
      <c r="I162" s="5">
        <v>2</v>
      </c>
      <c r="J162" s="5">
        <v>30000</v>
      </c>
      <c r="K162" s="5">
        <v>0</v>
      </c>
      <c r="L162" s="5">
        <v>0</v>
      </c>
      <c r="M162" s="5">
        <f t="shared" si="4"/>
        <v>30000</v>
      </c>
      <c r="N162" s="51">
        <f t="shared" si="5"/>
        <v>2</v>
      </c>
      <c r="O162" s="2"/>
      <c r="P162" s="2"/>
      <c r="Q162" s="2"/>
      <c r="R162" s="2"/>
      <c r="S162" s="2"/>
      <c r="T162" s="2"/>
      <c r="U162" s="2">
        <v>2</v>
      </c>
      <c r="V162" s="2"/>
      <c r="W162" s="2"/>
      <c r="X162" s="2"/>
      <c r="Y162" s="2"/>
      <c r="Z162" s="2"/>
      <c r="AA162" s="2"/>
      <c r="AC162" s="126" t="str">
        <f t="shared" si="3"/>
        <v>CORRECT</v>
      </c>
    </row>
    <row r="163" spans="1:29" x14ac:dyDescent="0.25">
      <c r="A163" s="52">
        <v>162</v>
      </c>
      <c r="B163" s="22" t="s">
        <v>111</v>
      </c>
      <c r="C163" s="29" t="s">
        <v>348</v>
      </c>
      <c r="D163" s="159">
        <v>41518</v>
      </c>
      <c r="E163" s="53" t="s">
        <v>284</v>
      </c>
      <c r="F163" s="13" t="s">
        <v>220</v>
      </c>
      <c r="G163" s="13" t="s">
        <v>218</v>
      </c>
      <c r="H163" s="5" t="s">
        <v>280</v>
      </c>
      <c r="I163" s="5">
        <v>2</v>
      </c>
      <c r="J163" s="5">
        <v>26000</v>
      </c>
      <c r="K163" s="5">
        <v>0</v>
      </c>
      <c r="L163" s="5">
        <v>0</v>
      </c>
      <c r="M163" s="5">
        <f t="shared" si="4"/>
        <v>26000</v>
      </c>
      <c r="N163" s="51">
        <f t="shared" si="5"/>
        <v>2</v>
      </c>
      <c r="O163" s="2"/>
      <c r="P163" s="2"/>
      <c r="Q163" s="2"/>
      <c r="R163" s="2"/>
      <c r="S163" s="2"/>
      <c r="T163" s="2"/>
      <c r="U163" s="2"/>
      <c r="V163" s="2">
        <v>2</v>
      </c>
      <c r="W163" s="2"/>
      <c r="X163" s="2"/>
      <c r="Y163" s="2"/>
      <c r="Z163" s="2"/>
      <c r="AA163" s="2"/>
      <c r="AC163" s="126" t="str">
        <f t="shared" si="3"/>
        <v>CORRECT</v>
      </c>
    </row>
    <row r="164" spans="1:29" x14ac:dyDescent="0.25">
      <c r="A164" s="52">
        <v>163</v>
      </c>
      <c r="B164" s="22" t="s">
        <v>111</v>
      </c>
      <c r="C164" s="29" t="s">
        <v>141</v>
      </c>
      <c r="D164" s="159">
        <v>41518</v>
      </c>
      <c r="E164" s="53" t="s">
        <v>284</v>
      </c>
      <c r="F164" s="13" t="s">
        <v>220</v>
      </c>
      <c r="G164" s="13" t="s">
        <v>218</v>
      </c>
      <c r="H164" s="5" t="s">
        <v>351</v>
      </c>
      <c r="I164" s="5">
        <v>4</v>
      </c>
      <c r="J164" s="5">
        <v>56000</v>
      </c>
      <c r="K164" s="5">
        <v>0</v>
      </c>
      <c r="L164" s="5">
        <v>0</v>
      </c>
      <c r="M164" s="5">
        <f t="shared" si="4"/>
        <v>56000</v>
      </c>
      <c r="N164" s="51">
        <f t="shared" si="5"/>
        <v>4</v>
      </c>
      <c r="O164" s="2"/>
      <c r="P164" s="2"/>
      <c r="Q164" s="2"/>
      <c r="R164" s="2"/>
      <c r="S164" s="2"/>
      <c r="T164" s="2"/>
      <c r="U164" s="2"/>
      <c r="V164" s="2"/>
      <c r="W164" s="2">
        <v>2</v>
      </c>
      <c r="X164" s="2">
        <v>2</v>
      </c>
      <c r="Y164" s="2"/>
      <c r="Z164" s="2"/>
      <c r="AA164" s="2"/>
      <c r="AC164" s="126" t="str">
        <f t="shared" si="3"/>
        <v>CORRECT</v>
      </c>
    </row>
    <row r="165" spans="1:29" x14ac:dyDescent="0.25">
      <c r="A165" s="52">
        <v>164</v>
      </c>
      <c r="B165" s="22" t="s">
        <v>111</v>
      </c>
      <c r="C165" s="29" t="s">
        <v>349</v>
      </c>
      <c r="D165" s="159">
        <v>41518</v>
      </c>
      <c r="E165" s="53" t="s">
        <v>284</v>
      </c>
      <c r="F165" s="13" t="s">
        <v>220</v>
      </c>
      <c r="G165" s="13" t="s">
        <v>218</v>
      </c>
      <c r="H165" s="5" t="s">
        <v>172</v>
      </c>
      <c r="I165" s="5">
        <v>3</v>
      </c>
      <c r="J165" s="5">
        <v>51000</v>
      </c>
      <c r="K165" s="5">
        <v>0</v>
      </c>
      <c r="L165" s="5">
        <v>0</v>
      </c>
      <c r="M165" s="5">
        <f t="shared" si="4"/>
        <v>51000</v>
      </c>
      <c r="N165" s="51">
        <f t="shared" si="5"/>
        <v>3</v>
      </c>
      <c r="O165" s="2"/>
      <c r="P165" s="2"/>
      <c r="Q165" s="2"/>
      <c r="R165" s="2"/>
      <c r="S165" s="2"/>
      <c r="T165" s="2"/>
      <c r="U165" s="2"/>
      <c r="V165" s="2"/>
      <c r="W165" s="2"/>
      <c r="X165" s="2">
        <v>3</v>
      </c>
      <c r="Y165" s="2"/>
      <c r="Z165" s="2"/>
      <c r="AA165" s="2"/>
      <c r="AC165" s="126" t="str">
        <f t="shared" si="3"/>
        <v>CORRECT</v>
      </c>
    </row>
    <row r="166" spans="1:29" s="126" customFormat="1" x14ac:dyDescent="0.25">
      <c r="A166" s="52">
        <v>165</v>
      </c>
      <c r="B166" s="22" t="s">
        <v>111</v>
      </c>
      <c r="C166" s="28" t="s">
        <v>167</v>
      </c>
      <c r="D166" s="157">
        <v>41456</v>
      </c>
      <c r="E166" s="53" t="s">
        <v>284</v>
      </c>
      <c r="F166" s="13" t="s">
        <v>221</v>
      </c>
      <c r="G166" s="13" t="s">
        <v>267</v>
      </c>
      <c r="H166" s="5" t="s">
        <v>422</v>
      </c>
      <c r="I166" s="5">
        <v>5</v>
      </c>
      <c r="J166" s="5">
        <v>85000</v>
      </c>
      <c r="K166" s="5">
        <v>0</v>
      </c>
      <c r="L166" s="5">
        <v>0</v>
      </c>
      <c r="M166" s="2">
        <v>85000</v>
      </c>
      <c r="N166" s="2">
        <v>5</v>
      </c>
      <c r="O166" s="2"/>
      <c r="P166" s="2"/>
      <c r="Q166" s="2"/>
      <c r="R166" s="2"/>
      <c r="S166" s="2">
        <v>0</v>
      </c>
      <c r="T166" s="2">
        <v>3</v>
      </c>
      <c r="U166" s="2">
        <v>2</v>
      </c>
      <c r="V166" s="2"/>
      <c r="W166" s="2"/>
      <c r="X166" s="2"/>
      <c r="Y166" s="2"/>
      <c r="Z166" s="2"/>
      <c r="AA166" s="5"/>
      <c r="AC166" s="126" t="str">
        <f t="shared" si="3"/>
        <v>CORRECT</v>
      </c>
    </row>
    <row r="167" spans="1:29" s="126" customFormat="1" x14ac:dyDescent="0.25">
      <c r="A167" s="52">
        <v>166</v>
      </c>
      <c r="B167" s="22" t="s">
        <v>111</v>
      </c>
      <c r="C167" s="28" t="s">
        <v>167</v>
      </c>
      <c r="D167" s="157">
        <v>41456</v>
      </c>
      <c r="E167" s="53" t="s">
        <v>284</v>
      </c>
      <c r="F167" s="13" t="s">
        <v>221</v>
      </c>
      <c r="G167" s="13" t="s">
        <v>267</v>
      </c>
      <c r="H167" s="34" t="s">
        <v>168</v>
      </c>
      <c r="I167" s="5">
        <v>2</v>
      </c>
      <c r="J167" s="5">
        <v>50000</v>
      </c>
      <c r="K167" s="5">
        <v>0</v>
      </c>
      <c r="L167" s="5">
        <v>0</v>
      </c>
      <c r="M167" s="2">
        <v>50000</v>
      </c>
      <c r="N167" s="2">
        <v>2</v>
      </c>
      <c r="O167" s="2"/>
      <c r="P167" s="2"/>
      <c r="Q167" s="2"/>
      <c r="R167" s="2"/>
      <c r="S167" s="2"/>
      <c r="T167" s="2">
        <v>2</v>
      </c>
      <c r="U167" s="2"/>
      <c r="V167" s="2"/>
      <c r="W167" s="2"/>
      <c r="X167" s="2"/>
      <c r="Y167" s="2"/>
      <c r="Z167" s="2"/>
      <c r="AA167" s="5"/>
      <c r="AC167" s="126" t="str">
        <f t="shared" si="3"/>
        <v>CORRECT</v>
      </c>
    </row>
    <row r="168" spans="1:29" s="126" customFormat="1" x14ac:dyDescent="0.25">
      <c r="A168" s="52">
        <v>167</v>
      </c>
      <c r="B168" s="22" t="s">
        <v>111</v>
      </c>
      <c r="C168" s="29" t="s">
        <v>237</v>
      </c>
      <c r="D168" s="157">
        <v>41456</v>
      </c>
      <c r="E168" s="53" t="s">
        <v>284</v>
      </c>
      <c r="F168" s="13" t="s">
        <v>221</v>
      </c>
      <c r="G168" s="13" t="s">
        <v>267</v>
      </c>
      <c r="H168" s="34" t="s">
        <v>238</v>
      </c>
      <c r="I168" s="5">
        <v>2</v>
      </c>
      <c r="J168" s="5">
        <v>45000</v>
      </c>
      <c r="K168" s="5">
        <v>0</v>
      </c>
      <c r="L168" s="5">
        <v>0</v>
      </c>
      <c r="M168" s="5">
        <f>J168-L168</f>
        <v>45000</v>
      </c>
      <c r="N168" s="5">
        <f>I168-K168</f>
        <v>2</v>
      </c>
      <c r="O168" s="2"/>
      <c r="P168" s="2"/>
      <c r="Q168" s="2"/>
      <c r="R168" s="2"/>
      <c r="S168" s="68"/>
      <c r="T168" s="68"/>
      <c r="U168" s="68">
        <v>2</v>
      </c>
      <c r="V168" s="2"/>
      <c r="W168" s="2"/>
      <c r="X168" s="2"/>
      <c r="Y168" s="2"/>
      <c r="Z168" s="2"/>
      <c r="AA168" s="5"/>
      <c r="AC168" s="126" t="str">
        <f t="shared" si="3"/>
        <v>CORRECT</v>
      </c>
    </row>
    <row r="169" spans="1:29" s="126" customFormat="1" x14ac:dyDescent="0.25">
      <c r="A169" s="52">
        <v>168</v>
      </c>
      <c r="B169" s="22" t="s">
        <v>111</v>
      </c>
      <c r="C169" s="29" t="s">
        <v>239</v>
      </c>
      <c r="D169" s="157">
        <v>41456</v>
      </c>
      <c r="E169" s="53" t="s">
        <v>284</v>
      </c>
      <c r="F169" s="13" t="s">
        <v>221</v>
      </c>
      <c r="G169" s="13" t="s">
        <v>267</v>
      </c>
      <c r="H169" s="34" t="s">
        <v>240</v>
      </c>
      <c r="I169" s="5">
        <v>4</v>
      </c>
      <c r="J169" s="5">
        <v>90000</v>
      </c>
      <c r="K169" s="5">
        <v>0</v>
      </c>
      <c r="L169" s="5"/>
      <c r="M169" s="5">
        <v>90000</v>
      </c>
      <c r="N169" s="17">
        <v>4</v>
      </c>
      <c r="O169" s="5"/>
      <c r="P169" s="5"/>
      <c r="Q169" s="5"/>
      <c r="R169" s="5"/>
      <c r="S169" s="5"/>
      <c r="T169" s="17">
        <v>2</v>
      </c>
      <c r="U169" s="5">
        <v>2</v>
      </c>
      <c r="V169" s="5"/>
      <c r="W169" s="5"/>
      <c r="X169" s="5"/>
      <c r="Y169" s="5"/>
      <c r="Z169" s="5"/>
      <c r="AA169" s="5"/>
      <c r="AC169" s="126" t="str">
        <f t="shared" si="3"/>
        <v>CORRECT</v>
      </c>
    </row>
    <row r="170" spans="1:29" s="126" customFormat="1" x14ac:dyDescent="0.25">
      <c r="A170" s="52">
        <v>169</v>
      </c>
      <c r="B170" s="22" t="s">
        <v>111</v>
      </c>
      <c r="C170" s="23" t="s">
        <v>129</v>
      </c>
      <c r="D170" s="157">
        <v>41456</v>
      </c>
      <c r="E170" s="53" t="s">
        <v>284</v>
      </c>
      <c r="F170" s="13" t="s">
        <v>221</v>
      </c>
      <c r="G170" s="21" t="s">
        <v>62</v>
      </c>
      <c r="H170" s="34" t="s">
        <v>218</v>
      </c>
      <c r="I170" s="2">
        <v>5</v>
      </c>
      <c r="J170" s="2">
        <v>125000</v>
      </c>
      <c r="K170" s="2">
        <v>0</v>
      </c>
      <c r="L170" s="2">
        <v>0</v>
      </c>
      <c r="M170" s="2">
        <v>125000</v>
      </c>
      <c r="N170" s="2">
        <v>5</v>
      </c>
      <c r="O170" s="2"/>
      <c r="P170" s="2">
        <v>5</v>
      </c>
      <c r="Q170" s="2"/>
      <c r="R170" s="2"/>
      <c r="S170" s="2"/>
      <c r="T170" s="2"/>
      <c r="U170" s="2"/>
      <c r="V170" s="2"/>
      <c r="W170" s="2"/>
      <c r="X170" s="2"/>
      <c r="Y170" s="2"/>
      <c r="Z170" s="2"/>
      <c r="AA170" s="5"/>
      <c r="AC170" s="126" t="str">
        <f t="shared" si="3"/>
        <v>CORRECT</v>
      </c>
    </row>
    <row r="171" spans="1:29" s="126" customFormat="1" ht="15" x14ac:dyDescent="0.25">
      <c r="A171" s="52">
        <v>170</v>
      </c>
      <c r="B171" s="22" t="s">
        <v>111</v>
      </c>
      <c r="C171" s="130" t="s">
        <v>402</v>
      </c>
      <c r="D171" s="160">
        <v>41579</v>
      </c>
      <c r="E171" s="53" t="s">
        <v>284</v>
      </c>
      <c r="F171" s="13" t="s">
        <v>220</v>
      </c>
      <c r="G171" s="13" t="s">
        <v>218</v>
      </c>
      <c r="H171" s="5" t="s">
        <v>407</v>
      </c>
      <c r="I171" s="5">
        <v>2</v>
      </c>
      <c r="J171" s="5">
        <v>36000</v>
      </c>
      <c r="K171" s="5">
        <v>0</v>
      </c>
      <c r="L171" s="5">
        <v>0</v>
      </c>
      <c r="M171" s="5">
        <f t="shared" ref="M171:M182" si="6">J171-L171</f>
        <v>36000</v>
      </c>
      <c r="N171" s="5">
        <f t="shared" ref="N171:N182" si="7">I171-K171</f>
        <v>2</v>
      </c>
      <c r="O171" s="2"/>
      <c r="P171" s="2"/>
      <c r="Q171" s="2"/>
      <c r="R171" s="2"/>
      <c r="S171" s="2"/>
      <c r="T171" s="2"/>
      <c r="U171" s="2">
        <v>2</v>
      </c>
      <c r="V171" s="2"/>
      <c r="W171" s="2"/>
      <c r="X171" s="2"/>
      <c r="Y171" s="2"/>
      <c r="Z171" s="2"/>
      <c r="AA171" s="5"/>
      <c r="AC171" s="126" t="str">
        <f t="shared" si="3"/>
        <v>CORRECT</v>
      </c>
    </row>
    <row r="172" spans="1:29" s="126" customFormat="1" ht="15" x14ac:dyDescent="0.25">
      <c r="A172" s="52">
        <v>171</v>
      </c>
      <c r="B172" s="22" t="s">
        <v>111</v>
      </c>
      <c r="C172" s="130" t="s">
        <v>403</v>
      </c>
      <c r="D172" s="160">
        <v>41548</v>
      </c>
      <c r="E172" s="53" t="s">
        <v>284</v>
      </c>
      <c r="F172" s="13" t="s">
        <v>221</v>
      </c>
      <c r="G172" s="13" t="s">
        <v>267</v>
      </c>
      <c r="H172" s="5" t="s">
        <v>408</v>
      </c>
      <c r="I172" s="5">
        <v>2</v>
      </c>
      <c r="J172" s="5">
        <v>48000</v>
      </c>
      <c r="K172" s="5">
        <v>0</v>
      </c>
      <c r="L172" s="5">
        <v>0</v>
      </c>
      <c r="M172" s="5">
        <f t="shared" si="6"/>
        <v>48000</v>
      </c>
      <c r="N172" s="5">
        <f t="shared" si="7"/>
        <v>2</v>
      </c>
      <c r="O172" s="2"/>
      <c r="P172" s="2"/>
      <c r="Q172" s="2"/>
      <c r="R172" s="2"/>
      <c r="S172" s="2"/>
      <c r="T172" s="2"/>
      <c r="U172" s="2"/>
      <c r="V172" s="2"/>
      <c r="W172" s="2">
        <v>2</v>
      </c>
      <c r="X172" s="2"/>
      <c r="Y172" s="2"/>
      <c r="Z172" s="2"/>
      <c r="AA172" s="5"/>
      <c r="AC172" s="126" t="str">
        <f t="shared" si="3"/>
        <v>CORRECT</v>
      </c>
    </row>
    <row r="173" spans="1:29" s="126" customFormat="1" ht="15" x14ac:dyDescent="0.25">
      <c r="A173" s="52">
        <v>172</v>
      </c>
      <c r="B173" s="22" t="s">
        <v>111</v>
      </c>
      <c r="C173" s="130" t="s">
        <v>348</v>
      </c>
      <c r="D173" s="160">
        <v>41548</v>
      </c>
      <c r="E173" s="53" t="s">
        <v>284</v>
      </c>
      <c r="F173" s="13" t="s">
        <v>220</v>
      </c>
      <c r="G173" s="13" t="s">
        <v>218</v>
      </c>
      <c r="H173" s="5" t="s">
        <v>409</v>
      </c>
      <c r="I173" s="5">
        <v>9</v>
      </c>
      <c r="J173" s="5">
        <v>119250</v>
      </c>
      <c r="K173" s="5">
        <v>0</v>
      </c>
      <c r="L173" s="5">
        <v>0</v>
      </c>
      <c r="M173" s="5">
        <f t="shared" si="6"/>
        <v>119250</v>
      </c>
      <c r="N173" s="5">
        <f t="shared" si="7"/>
        <v>9</v>
      </c>
      <c r="O173" s="2"/>
      <c r="P173" s="2"/>
      <c r="Q173" s="2"/>
      <c r="R173" s="2"/>
      <c r="S173" s="2"/>
      <c r="T173" s="2"/>
      <c r="U173" s="2">
        <v>2</v>
      </c>
      <c r="V173" s="2">
        <v>4</v>
      </c>
      <c r="W173" s="2">
        <v>3</v>
      </c>
      <c r="X173" s="2"/>
      <c r="Y173" s="2"/>
      <c r="Z173" s="2"/>
      <c r="AA173" s="5"/>
      <c r="AC173" s="126" t="str">
        <f t="shared" si="3"/>
        <v>CORRECT</v>
      </c>
    </row>
    <row r="174" spans="1:29" s="126" customFormat="1" ht="15" x14ac:dyDescent="0.25">
      <c r="A174" s="52">
        <v>173</v>
      </c>
      <c r="B174" s="22" t="s">
        <v>111</v>
      </c>
      <c r="C174" s="130" t="s">
        <v>134</v>
      </c>
      <c r="D174" s="160">
        <v>41548</v>
      </c>
      <c r="E174" s="53" t="s">
        <v>284</v>
      </c>
      <c r="F174" s="13" t="s">
        <v>220</v>
      </c>
      <c r="G174" s="13" t="s">
        <v>218</v>
      </c>
      <c r="H174" s="5" t="s">
        <v>410</v>
      </c>
      <c r="I174" s="5">
        <v>4</v>
      </c>
      <c r="J174" s="5">
        <v>74000</v>
      </c>
      <c r="K174" s="5">
        <v>0</v>
      </c>
      <c r="L174" s="5">
        <v>0</v>
      </c>
      <c r="M174" s="5">
        <f t="shared" si="6"/>
        <v>74000</v>
      </c>
      <c r="N174" s="5">
        <f t="shared" si="7"/>
        <v>4</v>
      </c>
      <c r="O174" s="2"/>
      <c r="P174" s="2"/>
      <c r="Q174" s="2"/>
      <c r="R174" s="2"/>
      <c r="S174" s="2"/>
      <c r="T174" s="2"/>
      <c r="U174" s="2"/>
      <c r="V174" s="2"/>
      <c r="W174" s="2">
        <v>2</v>
      </c>
      <c r="X174" s="2">
        <v>2</v>
      </c>
      <c r="Y174" s="2"/>
      <c r="Z174" s="2"/>
      <c r="AA174" s="5"/>
      <c r="AC174" s="126" t="str">
        <f t="shared" si="3"/>
        <v>CORRECT</v>
      </c>
    </row>
    <row r="175" spans="1:29" s="126" customFormat="1" ht="15" x14ac:dyDescent="0.25">
      <c r="A175" s="52">
        <v>174</v>
      </c>
      <c r="B175" s="22" t="s">
        <v>111</v>
      </c>
      <c r="C175" s="130" t="s">
        <v>404</v>
      </c>
      <c r="D175" s="160">
        <v>41548</v>
      </c>
      <c r="E175" s="53" t="s">
        <v>284</v>
      </c>
      <c r="F175" s="13" t="s">
        <v>220</v>
      </c>
      <c r="G175" s="13" t="s">
        <v>218</v>
      </c>
      <c r="H175" s="5" t="s">
        <v>411</v>
      </c>
      <c r="I175" s="5">
        <v>4</v>
      </c>
      <c r="J175" s="5">
        <v>50000</v>
      </c>
      <c r="K175" s="5">
        <v>0</v>
      </c>
      <c r="L175" s="5">
        <v>0</v>
      </c>
      <c r="M175" s="5">
        <f t="shared" si="6"/>
        <v>50000</v>
      </c>
      <c r="N175" s="5">
        <f t="shared" si="7"/>
        <v>4</v>
      </c>
      <c r="O175" s="2"/>
      <c r="P175" s="2"/>
      <c r="Q175" s="2"/>
      <c r="R175" s="2"/>
      <c r="S175" s="2"/>
      <c r="T175" s="2"/>
      <c r="U175" s="2"/>
      <c r="V175" s="2">
        <v>2</v>
      </c>
      <c r="W175" s="2">
        <v>2</v>
      </c>
      <c r="X175" s="2"/>
      <c r="Y175" s="2"/>
      <c r="Z175" s="2"/>
      <c r="AA175" s="5"/>
      <c r="AC175" s="126" t="str">
        <f t="shared" si="3"/>
        <v>CORRECT</v>
      </c>
    </row>
    <row r="176" spans="1:29" s="126" customFormat="1" ht="15" x14ac:dyDescent="0.25">
      <c r="A176" s="52">
        <v>175</v>
      </c>
      <c r="B176" s="22" t="s">
        <v>111</v>
      </c>
      <c r="C176" s="130" t="s">
        <v>318</v>
      </c>
      <c r="D176" s="160">
        <v>41548</v>
      </c>
      <c r="E176" s="53" t="s">
        <v>284</v>
      </c>
      <c r="F176" s="13" t="s">
        <v>220</v>
      </c>
      <c r="G176" s="13" t="s">
        <v>218</v>
      </c>
      <c r="H176" s="5" t="s">
        <v>412</v>
      </c>
      <c r="I176" s="5">
        <v>13</v>
      </c>
      <c r="J176" s="5">
        <v>235000</v>
      </c>
      <c r="K176" s="5">
        <v>0</v>
      </c>
      <c r="L176" s="5">
        <v>0</v>
      </c>
      <c r="M176" s="5">
        <f t="shared" si="6"/>
        <v>235000</v>
      </c>
      <c r="N176" s="5">
        <f t="shared" si="7"/>
        <v>13</v>
      </c>
      <c r="O176" s="2"/>
      <c r="P176" s="2"/>
      <c r="Q176" s="2"/>
      <c r="R176" s="2"/>
      <c r="S176" s="2"/>
      <c r="T176" s="2"/>
      <c r="U176" s="2"/>
      <c r="V176" s="2"/>
      <c r="W176" s="2"/>
      <c r="X176" s="2">
        <v>4</v>
      </c>
      <c r="Y176" s="2">
        <v>4</v>
      </c>
      <c r="Z176" s="2">
        <v>5</v>
      </c>
      <c r="AA176" s="5"/>
      <c r="AC176" s="126" t="str">
        <f t="shared" si="3"/>
        <v>CORRECT</v>
      </c>
    </row>
    <row r="177" spans="1:29" s="126" customFormat="1" ht="15" x14ac:dyDescent="0.25">
      <c r="A177" s="52">
        <v>176</v>
      </c>
      <c r="B177" s="22" t="s">
        <v>111</v>
      </c>
      <c r="C177" s="130" t="s">
        <v>405</v>
      </c>
      <c r="D177" s="160">
        <v>41548</v>
      </c>
      <c r="E177" s="53" t="s">
        <v>284</v>
      </c>
      <c r="F177" s="13" t="s">
        <v>220</v>
      </c>
      <c r="G177" s="13" t="s">
        <v>218</v>
      </c>
      <c r="H177" s="5" t="s">
        <v>280</v>
      </c>
      <c r="I177" s="5">
        <v>2</v>
      </c>
      <c r="J177" s="5">
        <v>30000</v>
      </c>
      <c r="K177" s="5">
        <v>0</v>
      </c>
      <c r="L177" s="5">
        <v>0</v>
      </c>
      <c r="M177" s="5">
        <f t="shared" si="6"/>
        <v>30000</v>
      </c>
      <c r="N177" s="5">
        <f t="shared" si="7"/>
        <v>2</v>
      </c>
      <c r="O177" s="2"/>
      <c r="P177" s="2"/>
      <c r="Q177" s="2"/>
      <c r="R177" s="2"/>
      <c r="S177" s="2"/>
      <c r="T177" s="2"/>
      <c r="U177" s="2"/>
      <c r="V177" s="2"/>
      <c r="W177" s="2">
        <v>2</v>
      </c>
      <c r="X177" s="2">
        <v>0</v>
      </c>
      <c r="Y177" s="2"/>
      <c r="Z177" s="2"/>
      <c r="AA177" s="5"/>
      <c r="AC177" s="126" t="str">
        <f t="shared" si="3"/>
        <v>CORRECT</v>
      </c>
    </row>
    <row r="178" spans="1:29" s="126" customFormat="1" ht="15" x14ac:dyDescent="0.25">
      <c r="A178" s="52">
        <v>177</v>
      </c>
      <c r="B178" s="22" t="s">
        <v>111</v>
      </c>
      <c r="C178" s="130" t="s">
        <v>406</v>
      </c>
      <c r="D178" s="160">
        <v>41548</v>
      </c>
      <c r="E178" s="53" t="s">
        <v>284</v>
      </c>
      <c r="F178" s="13" t="s">
        <v>220</v>
      </c>
      <c r="G178" s="13" t="s">
        <v>218</v>
      </c>
      <c r="H178" s="5" t="s">
        <v>48</v>
      </c>
      <c r="I178" s="5">
        <v>2</v>
      </c>
      <c r="J178" s="5">
        <v>45000</v>
      </c>
      <c r="K178" s="5">
        <v>0</v>
      </c>
      <c r="L178" s="5">
        <v>0</v>
      </c>
      <c r="M178" s="5">
        <f t="shared" si="6"/>
        <v>45000</v>
      </c>
      <c r="N178" s="5">
        <f t="shared" si="7"/>
        <v>2</v>
      </c>
      <c r="O178" s="2"/>
      <c r="P178" s="2"/>
      <c r="Q178" s="2"/>
      <c r="R178" s="2"/>
      <c r="S178" s="2"/>
      <c r="T178" s="2"/>
      <c r="U178" s="2"/>
      <c r="V178" s="2"/>
      <c r="W178" s="2"/>
      <c r="X178" s="2">
        <v>2</v>
      </c>
      <c r="Y178" s="2"/>
      <c r="Z178" s="2"/>
      <c r="AA178" s="5"/>
      <c r="AC178" s="126" t="str">
        <f t="shared" si="3"/>
        <v>CORRECT</v>
      </c>
    </row>
    <row r="179" spans="1:29" s="126" customFormat="1" ht="15" x14ac:dyDescent="0.25">
      <c r="A179" s="52">
        <v>178</v>
      </c>
      <c r="B179" s="22" t="s">
        <v>111</v>
      </c>
      <c r="C179" s="130" t="s">
        <v>416</v>
      </c>
      <c r="D179" s="160">
        <v>41579</v>
      </c>
      <c r="E179" s="53" t="s">
        <v>284</v>
      </c>
      <c r="F179" s="13" t="s">
        <v>220</v>
      </c>
      <c r="G179" s="13" t="s">
        <v>218</v>
      </c>
      <c r="H179" s="5" t="s">
        <v>420</v>
      </c>
      <c r="I179" s="5">
        <v>6</v>
      </c>
      <c r="J179" s="5">
        <v>90000</v>
      </c>
      <c r="K179" s="5">
        <v>0</v>
      </c>
      <c r="L179" s="5">
        <v>0</v>
      </c>
      <c r="M179" s="5">
        <f t="shared" si="6"/>
        <v>90000</v>
      </c>
      <c r="N179" s="5">
        <f t="shared" si="7"/>
        <v>6</v>
      </c>
      <c r="O179" s="2"/>
      <c r="P179" s="97"/>
      <c r="Q179" s="97"/>
      <c r="R179" s="97"/>
      <c r="S179" s="97"/>
      <c r="T179" s="97"/>
      <c r="U179" s="97"/>
      <c r="V179" s="97"/>
      <c r="W179" s="97">
        <v>2</v>
      </c>
      <c r="X179" s="97">
        <v>2</v>
      </c>
      <c r="Y179" s="97">
        <v>2</v>
      </c>
      <c r="Z179" s="97"/>
      <c r="AA179" s="5"/>
      <c r="AC179" s="126" t="str">
        <f t="shared" si="3"/>
        <v>CORRECT</v>
      </c>
    </row>
    <row r="180" spans="1:29" s="126" customFormat="1" ht="15" x14ac:dyDescent="0.25">
      <c r="A180" s="52">
        <v>179</v>
      </c>
      <c r="B180" s="22" t="s">
        <v>111</v>
      </c>
      <c r="C180" s="130" t="s">
        <v>417</v>
      </c>
      <c r="D180" s="160">
        <v>41579</v>
      </c>
      <c r="E180" s="53" t="s">
        <v>284</v>
      </c>
      <c r="F180" s="13" t="s">
        <v>220</v>
      </c>
      <c r="G180" s="13" t="s">
        <v>218</v>
      </c>
      <c r="H180" s="5" t="s">
        <v>235</v>
      </c>
      <c r="I180" s="5">
        <v>1</v>
      </c>
      <c r="J180" s="5">
        <v>16500</v>
      </c>
      <c r="K180" s="5">
        <v>0</v>
      </c>
      <c r="L180" s="5">
        <v>0</v>
      </c>
      <c r="M180" s="5">
        <f t="shared" si="6"/>
        <v>16500</v>
      </c>
      <c r="N180" s="5">
        <f t="shared" si="7"/>
        <v>1</v>
      </c>
      <c r="O180" s="2"/>
      <c r="P180" s="97"/>
      <c r="Q180" s="97"/>
      <c r="R180" s="97"/>
      <c r="S180" s="97"/>
      <c r="T180" s="97"/>
      <c r="U180" s="97"/>
      <c r="V180" s="97"/>
      <c r="W180" s="97"/>
      <c r="X180" s="97">
        <v>1</v>
      </c>
      <c r="Y180" s="97"/>
      <c r="Z180" s="97"/>
      <c r="AA180" s="5"/>
      <c r="AC180" s="126" t="str">
        <f t="shared" si="3"/>
        <v>CORRECT</v>
      </c>
    </row>
    <row r="181" spans="1:29" s="126" customFormat="1" ht="15" x14ac:dyDescent="0.25">
      <c r="A181" s="52">
        <v>180</v>
      </c>
      <c r="B181" s="22" t="s">
        <v>111</v>
      </c>
      <c r="C181" s="130" t="s">
        <v>418</v>
      </c>
      <c r="D181" s="160">
        <v>41579</v>
      </c>
      <c r="E181" s="53" t="s">
        <v>284</v>
      </c>
      <c r="F181" s="13" t="s">
        <v>220</v>
      </c>
      <c r="G181" s="13" t="s">
        <v>218</v>
      </c>
      <c r="H181" s="5" t="s">
        <v>159</v>
      </c>
      <c r="I181" s="5">
        <v>1</v>
      </c>
      <c r="J181" s="5">
        <v>15000</v>
      </c>
      <c r="K181" s="5">
        <v>0</v>
      </c>
      <c r="L181" s="5">
        <v>0</v>
      </c>
      <c r="M181" s="5">
        <f t="shared" si="6"/>
        <v>15000</v>
      </c>
      <c r="N181" s="5">
        <f t="shared" si="7"/>
        <v>1</v>
      </c>
      <c r="O181" s="2"/>
      <c r="P181" s="97"/>
      <c r="Q181" s="97"/>
      <c r="R181" s="97"/>
      <c r="S181" s="97"/>
      <c r="T181" s="97"/>
      <c r="U181" s="97"/>
      <c r="V181" s="97"/>
      <c r="W181" s="97">
        <v>1</v>
      </c>
      <c r="X181" s="97"/>
      <c r="Y181" s="97"/>
      <c r="Z181" s="97"/>
      <c r="AA181" s="5"/>
      <c r="AC181" s="126" t="str">
        <f t="shared" si="3"/>
        <v>CORRECT</v>
      </c>
    </row>
    <row r="182" spans="1:29" s="126" customFormat="1" ht="15" x14ac:dyDescent="0.25">
      <c r="A182" s="52">
        <v>181</v>
      </c>
      <c r="B182" s="22" t="s">
        <v>111</v>
      </c>
      <c r="C182" s="130" t="s">
        <v>419</v>
      </c>
      <c r="D182" s="160">
        <v>41579</v>
      </c>
      <c r="E182" s="53" t="s">
        <v>284</v>
      </c>
      <c r="F182" s="13" t="s">
        <v>220</v>
      </c>
      <c r="G182" s="13" t="s">
        <v>218</v>
      </c>
      <c r="H182" s="5" t="s">
        <v>421</v>
      </c>
      <c r="I182" s="5">
        <v>4</v>
      </c>
      <c r="J182" s="5">
        <v>53000</v>
      </c>
      <c r="K182" s="5">
        <v>1</v>
      </c>
      <c r="L182" s="5">
        <v>13250</v>
      </c>
      <c r="M182" s="5">
        <f t="shared" si="6"/>
        <v>39750</v>
      </c>
      <c r="N182" s="5">
        <f t="shared" si="7"/>
        <v>3</v>
      </c>
      <c r="O182" s="2"/>
      <c r="P182" s="97"/>
      <c r="Q182" s="97"/>
      <c r="R182" s="97"/>
      <c r="S182" s="97"/>
      <c r="T182" s="97"/>
      <c r="U182" s="97"/>
      <c r="V182" s="97"/>
      <c r="W182" s="97">
        <v>1</v>
      </c>
      <c r="X182" s="97">
        <v>1</v>
      </c>
      <c r="Y182" s="97">
        <v>1</v>
      </c>
      <c r="Z182" s="97"/>
      <c r="AA182" s="5"/>
      <c r="AC182" s="126" t="str">
        <f t="shared" si="3"/>
        <v>CORRECT</v>
      </c>
    </row>
    <row r="183" spans="1:29" x14ac:dyDescent="0.25">
      <c r="A183" s="52">
        <v>182</v>
      </c>
      <c r="B183" s="22" t="s">
        <v>174</v>
      </c>
      <c r="C183" s="30" t="s">
        <v>322</v>
      </c>
      <c r="D183" s="161">
        <v>41365</v>
      </c>
      <c r="E183" s="53" t="s">
        <v>284</v>
      </c>
      <c r="F183" s="13" t="s">
        <v>220</v>
      </c>
      <c r="G183" s="13" t="s">
        <v>218</v>
      </c>
      <c r="H183" s="82" t="s">
        <v>175</v>
      </c>
      <c r="I183" s="83">
        <v>30</v>
      </c>
      <c r="J183" s="84">
        <v>600000</v>
      </c>
      <c r="K183" s="83">
        <v>9</v>
      </c>
      <c r="L183" s="83">
        <v>120000</v>
      </c>
      <c r="M183" s="59">
        <v>420000</v>
      </c>
      <c r="N183" s="59">
        <v>21</v>
      </c>
      <c r="O183" s="2"/>
      <c r="P183" s="2"/>
      <c r="Q183" s="2"/>
      <c r="R183" s="2">
        <v>3</v>
      </c>
      <c r="S183" s="2">
        <v>3</v>
      </c>
      <c r="T183" s="2">
        <v>3</v>
      </c>
      <c r="U183" s="2">
        <v>3</v>
      </c>
      <c r="V183" s="2"/>
      <c r="W183" s="2"/>
      <c r="X183" s="2">
        <v>6</v>
      </c>
      <c r="Y183" s="2"/>
      <c r="Z183" s="2">
        <v>3</v>
      </c>
      <c r="AA183" s="2"/>
      <c r="AC183" s="126" t="str">
        <f t="shared" si="3"/>
        <v>CORRECT</v>
      </c>
    </row>
    <row r="184" spans="1:29" x14ac:dyDescent="0.25">
      <c r="A184" s="52">
        <v>183</v>
      </c>
      <c r="B184" s="22" t="s">
        <v>174</v>
      </c>
      <c r="C184" s="23" t="s">
        <v>323</v>
      </c>
      <c r="D184" s="161">
        <v>41365</v>
      </c>
      <c r="E184" s="53" t="s">
        <v>284</v>
      </c>
      <c r="F184" s="13" t="s">
        <v>220</v>
      </c>
      <c r="G184" s="13" t="s">
        <v>218</v>
      </c>
      <c r="H184" s="76" t="s">
        <v>176</v>
      </c>
      <c r="I184" s="5">
        <v>8</v>
      </c>
      <c r="J184" s="5">
        <v>156000</v>
      </c>
      <c r="K184" s="5">
        <v>4</v>
      </c>
      <c r="L184" s="5">
        <v>76000</v>
      </c>
      <c r="M184" s="2">
        <v>80000</v>
      </c>
      <c r="N184" s="2">
        <v>4</v>
      </c>
      <c r="O184" s="2"/>
      <c r="P184" s="2"/>
      <c r="Q184" s="2"/>
      <c r="R184" s="2"/>
      <c r="S184" s="2"/>
      <c r="T184" s="2"/>
      <c r="U184" s="2"/>
      <c r="V184" s="2"/>
      <c r="W184" s="2"/>
      <c r="X184" s="2"/>
      <c r="Y184" s="2">
        <v>2</v>
      </c>
      <c r="Z184" s="2">
        <v>2</v>
      </c>
      <c r="AA184" s="2"/>
      <c r="AC184" s="126" t="str">
        <f t="shared" si="3"/>
        <v>CORRECT</v>
      </c>
    </row>
    <row r="185" spans="1:29" x14ac:dyDescent="0.25">
      <c r="A185" s="52">
        <v>184</v>
      </c>
      <c r="B185" s="22" t="s">
        <v>174</v>
      </c>
      <c r="C185" s="27" t="s">
        <v>177</v>
      </c>
      <c r="D185" s="156">
        <v>41426</v>
      </c>
      <c r="E185" s="53" t="s">
        <v>284</v>
      </c>
      <c r="F185" s="13" t="s">
        <v>220</v>
      </c>
      <c r="G185" s="13" t="s">
        <v>218</v>
      </c>
      <c r="H185" s="76" t="s">
        <v>178</v>
      </c>
      <c r="I185" s="5">
        <v>72</v>
      </c>
      <c r="J185" s="6">
        <v>1152000</v>
      </c>
      <c r="K185" s="5">
        <v>2</v>
      </c>
      <c r="L185" s="5">
        <v>36000</v>
      </c>
      <c r="M185" s="2">
        <v>1116000</v>
      </c>
      <c r="N185" s="2">
        <v>70</v>
      </c>
      <c r="O185" s="2"/>
      <c r="P185" s="2"/>
      <c r="Q185" s="2"/>
      <c r="R185" s="2"/>
      <c r="S185" s="2">
        <v>2</v>
      </c>
      <c r="T185" s="2">
        <v>2</v>
      </c>
      <c r="U185" s="2">
        <v>8</v>
      </c>
      <c r="V185" s="2">
        <v>7</v>
      </c>
      <c r="W185" s="2">
        <v>3</v>
      </c>
      <c r="X185" s="2">
        <v>8</v>
      </c>
      <c r="Y185" s="2">
        <v>10</v>
      </c>
      <c r="Z185" s="2">
        <v>11</v>
      </c>
      <c r="AA185" s="2">
        <v>13</v>
      </c>
      <c r="AC185" s="126" t="str">
        <f t="shared" si="3"/>
        <v>NOT CORRECT</v>
      </c>
    </row>
    <row r="186" spans="1:29" x14ac:dyDescent="0.25">
      <c r="A186" s="52">
        <v>185</v>
      </c>
      <c r="B186" s="22" t="s">
        <v>174</v>
      </c>
      <c r="C186" s="27" t="s">
        <v>338</v>
      </c>
      <c r="D186" s="156">
        <v>41487</v>
      </c>
      <c r="E186" s="53" t="s">
        <v>284</v>
      </c>
      <c r="F186" s="13" t="s">
        <v>220</v>
      </c>
      <c r="G186" s="13" t="s">
        <v>218</v>
      </c>
      <c r="H186" s="76" t="s">
        <v>339</v>
      </c>
      <c r="I186" s="5">
        <v>7</v>
      </c>
      <c r="J186" s="6">
        <f>20000*7</f>
        <v>140000</v>
      </c>
      <c r="K186" s="5">
        <v>0</v>
      </c>
      <c r="L186" s="6"/>
      <c r="M186" s="2"/>
      <c r="N186" s="2">
        <v>7</v>
      </c>
      <c r="O186" s="2"/>
      <c r="P186" s="2"/>
      <c r="Q186" s="2"/>
      <c r="R186" s="2"/>
      <c r="S186" s="2"/>
      <c r="T186" s="2"/>
      <c r="U186" s="2"/>
      <c r="V186" s="2"/>
      <c r="W186" s="2"/>
      <c r="X186" s="2"/>
      <c r="Y186" s="2"/>
      <c r="Z186" s="2">
        <v>5</v>
      </c>
      <c r="AA186" s="2">
        <v>2</v>
      </c>
      <c r="AC186" s="126" t="str">
        <f t="shared" si="3"/>
        <v>CORRECT</v>
      </c>
    </row>
    <row r="187" spans="1:29" x14ac:dyDescent="0.25">
      <c r="A187" s="52">
        <v>186</v>
      </c>
      <c r="B187" s="22" t="s">
        <v>174</v>
      </c>
      <c r="C187" s="27" t="s">
        <v>340</v>
      </c>
      <c r="D187" s="156">
        <v>41487</v>
      </c>
      <c r="E187" s="53" t="s">
        <v>284</v>
      </c>
      <c r="F187" s="13" t="s">
        <v>220</v>
      </c>
      <c r="G187" s="13" t="s">
        <v>218</v>
      </c>
      <c r="H187" s="76" t="s">
        <v>205</v>
      </c>
      <c r="I187" s="5">
        <v>3</v>
      </c>
      <c r="J187" s="6">
        <f>20000*3</f>
        <v>60000</v>
      </c>
      <c r="K187" s="5"/>
      <c r="L187" s="6"/>
      <c r="M187" s="2"/>
      <c r="N187" s="2">
        <v>3</v>
      </c>
      <c r="O187" s="2"/>
      <c r="P187" s="2"/>
      <c r="Q187" s="2"/>
      <c r="R187" s="2"/>
      <c r="S187" s="2"/>
      <c r="T187" s="2"/>
      <c r="U187" s="2"/>
      <c r="V187" s="2"/>
      <c r="W187" s="2"/>
      <c r="X187" s="2">
        <v>3</v>
      </c>
      <c r="Y187" s="2"/>
      <c r="Z187" s="2"/>
      <c r="AA187" s="2"/>
      <c r="AC187" s="126" t="str">
        <f t="shared" si="3"/>
        <v>CORRECT</v>
      </c>
    </row>
    <row r="188" spans="1:29" x14ac:dyDescent="0.25">
      <c r="A188" s="52">
        <v>187</v>
      </c>
      <c r="B188" s="22" t="s">
        <v>174</v>
      </c>
      <c r="C188" s="27" t="s">
        <v>341</v>
      </c>
      <c r="D188" s="156">
        <v>41518</v>
      </c>
      <c r="E188" s="53" t="s">
        <v>284</v>
      </c>
      <c r="F188" s="13" t="s">
        <v>220</v>
      </c>
      <c r="G188" s="13"/>
      <c r="H188" s="76" t="s">
        <v>342</v>
      </c>
      <c r="I188" s="5">
        <v>3</v>
      </c>
      <c r="J188" s="6">
        <f>20000*3</f>
        <v>60000</v>
      </c>
      <c r="K188" s="5"/>
      <c r="L188" s="6"/>
      <c r="M188" s="2"/>
      <c r="N188" s="2">
        <v>3</v>
      </c>
      <c r="O188" s="2"/>
      <c r="P188" s="2"/>
      <c r="Q188" s="2"/>
      <c r="R188" s="2"/>
      <c r="S188" s="2"/>
      <c r="T188" s="2"/>
      <c r="U188" s="2">
        <v>3</v>
      </c>
      <c r="V188" s="2"/>
      <c r="W188" s="2"/>
      <c r="X188" s="2"/>
      <c r="Y188" s="2"/>
      <c r="Z188" s="2"/>
      <c r="AA188" s="2"/>
      <c r="AC188" s="126" t="str">
        <f t="shared" si="3"/>
        <v>CORRECT</v>
      </c>
    </row>
    <row r="189" spans="1:29" x14ac:dyDescent="0.25">
      <c r="A189" s="52">
        <v>188</v>
      </c>
      <c r="B189" s="22" t="s">
        <v>179</v>
      </c>
      <c r="C189" s="31" t="s">
        <v>180</v>
      </c>
      <c r="D189" s="31"/>
      <c r="E189" s="53" t="s">
        <v>284</v>
      </c>
      <c r="F189" s="13" t="s">
        <v>220</v>
      </c>
      <c r="G189" s="13" t="s">
        <v>62</v>
      </c>
      <c r="H189" s="76" t="s">
        <v>181</v>
      </c>
      <c r="I189" s="5">
        <v>100</v>
      </c>
      <c r="J189" s="85">
        <f>I189*25000</f>
        <v>2500000</v>
      </c>
      <c r="K189" s="5">
        <v>8</v>
      </c>
      <c r="L189" s="86">
        <f>K189*25000</f>
        <v>200000</v>
      </c>
      <c r="M189" s="61">
        <v>2300000</v>
      </c>
      <c r="N189" s="2">
        <v>92</v>
      </c>
      <c r="O189" s="61">
        <v>120000</v>
      </c>
      <c r="P189" s="2">
        <v>8</v>
      </c>
      <c r="Q189" s="2">
        <v>16</v>
      </c>
      <c r="R189" s="2">
        <v>10</v>
      </c>
      <c r="S189" s="2">
        <v>10</v>
      </c>
      <c r="T189" s="2">
        <v>14</v>
      </c>
      <c r="U189" s="2">
        <v>13</v>
      </c>
      <c r="V189" s="2">
        <v>4</v>
      </c>
      <c r="W189" s="2">
        <v>6</v>
      </c>
      <c r="X189" s="2">
        <v>5</v>
      </c>
      <c r="Y189" s="2"/>
      <c r="Z189" s="2"/>
      <c r="AA189" s="2"/>
      <c r="AC189" s="126" t="str">
        <f t="shared" si="3"/>
        <v>NOT CORRECT</v>
      </c>
    </row>
    <row r="190" spans="1:29" x14ac:dyDescent="0.25">
      <c r="A190" s="52">
        <v>189</v>
      </c>
      <c r="B190" s="22" t="s">
        <v>179</v>
      </c>
      <c r="C190" s="17" t="s">
        <v>182</v>
      </c>
      <c r="D190" s="17"/>
      <c r="E190" s="53" t="s">
        <v>284</v>
      </c>
      <c r="F190" s="13" t="s">
        <v>220</v>
      </c>
      <c r="G190" s="13" t="s">
        <v>218</v>
      </c>
      <c r="H190" s="34" t="s">
        <v>183</v>
      </c>
      <c r="I190" s="5">
        <v>35</v>
      </c>
      <c r="J190" s="86">
        <f>I190*20000</f>
        <v>700000</v>
      </c>
      <c r="K190" s="13">
        <v>19</v>
      </c>
      <c r="L190" s="87">
        <f>J190*10%</f>
        <v>70000</v>
      </c>
      <c r="M190" s="61">
        <v>630000</v>
      </c>
      <c r="N190" s="2">
        <v>16</v>
      </c>
      <c r="O190" s="61">
        <v>15000</v>
      </c>
      <c r="P190" s="2"/>
      <c r="Q190" s="2">
        <v>4</v>
      </c>
      <c r="R190" s="2">
        <v>7</v>
      </c>
      <c r="S190" s="2">
        <v>2</v>
      </c>
      <c r="T190" s="2">
        <v>1</v>
      </c>
      <c r="U190" s="96">
        <v>2</v>
      </c>
      <c r="V190" s="2"/>
      <c r="W190" s="2"/>
      <c r="X190" s="2"/>
      <c r="Y190" s="2"/>
      <c r="Z190" s="2"/>
      <c r="AA190" s="2"/>
      <c r="AC190" s="126" t="str">
        <f t="shared" si="3"/>
        <v>CORRECT</v>
      </c>
    </row>
    <row r="191" spans="1:29" x14ac:dyDescent="0.25">
      <c r="A191" s="52">
        <v>190</v>
      </c>
      <c r="B191" s="22" t="s">
        <v>179</v>
      </c>
      <c r="C191" s="17" t="s">
        <v>184</v>
      </c>
      <c r="D191" s="17"/>
      <c r="E191" s="53" t="s">
        <v>284</v>
      </c>
      <c r="F191" s="13" t="s">
        <v>220</v>
      </c>
      <c r="G191" s="13" t="s">
        <v>218</v>
      </c>
      <c r="H191" s="34" t="s">
        <v>183</v>
      </c>
      <c r="I191" s="5">
        <v>35</v>
      </c>
      <c r="J191" s="86">
        <f t="shared" ref="J191:J203" si="8">I191*20000</f>
        <v>700000</v>
      </c>
      <c r="K191" s="13">
        <v>19</v>
      </c>
      <c r="L191" s="86">
        <f>J191*35%</f>
        <v>244999.99999999997</v>
      </c>
      <c r="M191" s="61">
        <v>455000</v>
      </c>
      <c r="N191" s="2">
        <v>16</v>
      </c>
      <c r="O191" s="61">
        <v>15000</v>
      </c>
      <c r="P191" s="2">
        <v>2</v>
      </c>
      <c r="Q191" s="2">
        <v>2</v>
      </c>
      <c r="R191" s="2">
        <v>6</v>
      </c>
      <c r="S191" s="2">
        <v>6</v>
      </c>
      <c r="T191" s="2"/>
      <c r="U191" s="2"/>
      <c r="V191" s="2"/>
      <c r="W191" s="2"/>
      <c r="X191" s="2"/>
      <c r="Y191" s="2"/>
      <c r="Z191" s="2"/>
      <c r="AA191" s="2"/>
      <c r="AC191" s="126" t="str">
        <f t="shared" si="3"/>
        <v>CORRECT</v>
      </c>
    </row>
    <row r="192" spans="1:29" x14ac:dyDescent="0.25">
      <c r="A192" s="52">
        <v>191</v>
      </c>
      <c r="B192" s="22" t="s">
        <v>179</v>
      </c>
      <c r="C192" s="17" t="s">
        <v>92</v>
      </c>
      <c r="D192" s="17"/>
      <c r="E192" s="53" t="s">
        <v>284</v>
      </c>
      <c r="F192" s="13" t="s">
        <v>220</v>
      </c>
      <c r="G192" s="13" t="s">
        <v>218</v>
      </c>
      <c r="H192" s="34" t="s">
        <v>183</v>
      </c>
      <c r="I192" s="5">
        <v>35</v>
      </c>
      <c r="J192" s="86">
        <f t="shared" si="8"/>
        <v>700000</v>
      </c>
      <c r="K192" s="13">
        <v>28</v>
      </c>
      <c r="L192" s="87">
        <f>J192*10%</f>
        <v>70000</v>
      </c>
      <c r="M192" s="61">
        <v>630000</v>
      </c>
      <c r="N192" s="2">
        <v>7</v>
      </c>
      <c r="O192" s="61">
        <v>15000</v>
      </c>
      <c r="P192" s="2">
        <v>1</v>
      </c>
      <c r="Q192" s="2">
        <v>5</v>
      </c>
      <c r="R192" s="2">
        <v>1</v>
      </c>
      <c r="S192" s="2"/>
      <c r="T192" s="2"/>
      <c r="U192" s="2"/>
      <c r="V192" s="2"/>
      <c r="W192" s="2"/>
      <c r="X192" s="2"/>
      <c r="Y192" s="2"/>
      <c r="Z192" s="2"/>
      <c r="AA192" s="2"/>
      <c r="AC192" s="126" t="str">
        <f t="shared" si="3"/>
        <v>CORRECT</v>
      </c>
    </row>
    <row r="193" spans="1:29" x14ac:dyDescent="0.25">
      <c r="A193" s="52">
        <v>192</v>
      </c>
      <c r="B193" s="22" t="s">
        <v>179</v>
      </c>
      <c r="C193" s="17" t="s">
        <v>185</v>
      </c>
      <c r="D193" s="17"/>
      <c r="E193" s="53" t="s">
        <v>284</v>
      </c>
      <c r="F193" s="13" t="s">
        <v>220</v>
      </c>
      <c r="G193" s="13" t="s">
        <v>218</v>
      </c>
      <c r="H193" s="34" t="s">
        <v>183</v>
      </c>
      <c r="I193" s="5">
        <v>35</v>
      </c>
      <c r="J193" s="86">
        <f t="shared" si="8"/>
        <v>700000</v>
      </c>
      <c r="K193" s="13">
        <v>17</v>
      </c>
      <c r="L193" s="87">
        <f>J193*10%</f>
        <v>70000</v>
      </c>
      <c r="M193" s="61">
        <v>630000</v>
      </c>
      <c r="N193" s="2">
        <v>18</v>
      </c>
      <c r="O193" s="61">
        <v>15000</v>
      </c>
      <c r="P193" s="2">
        <v>5</v>
      </c>
      <c r="Q193" s="2">
        <v>3</v>
      </c>
      <c r="R193" s="2">
        <v>7</v>
      </c>
      <c r="S193" s="2">
        <v>0</v>
      </c>
      <c r="T193" s="2">
        <v>1</v>
      </c>
      <c r="U193" s="2"/>
      <c r="V193" s="2"/>
      <c r="W193" s="2"/>
      <c r="X193" s="2"/>
      <c r="Y193" s="2"/>
      <c r="Z193" s="2"/>
      <c r="AA193" s="2"/>
      <c r="AC193" s="126" t="str">
        <f t="shared" si="3"/>
        <v>NOT CORRECT</v>
      </c>
    </row>
    <row r="194" spans="1:29" x14ac:dyDescent="0.25">
      <c r="A194" s="52">
        <v>193</v>
      </c>
      <c r="B194" s="22" t="s">
        <v>179</v>
      </c>
      <c r="C194" s="17" t="s">
        <v>186</v>
      </c>
      <c r="D194" s="17"/>
      <c r="E194" s="53" t="s">
        <v>284</v>
      </c>
      <c r="F194" s="13" t="s">
        <v>220</v>
      </c>
      <c r="G194" s="13" t="s">
        <v>218</v>
      </c>
      <c r="H194" s="34" t="s">
        <v>183</v>
      </c>
      <c r="I194" s="5">
        <v>35</v>
      </c>
      <c r="J194" s="86">
        <f t="shared" si="8"/>
        <v>700000</v>
      </c>
      <c r="K194" s="13">
        <v>13</v>
      </c>
      <c r="L194" s="87">
        <f>J194*10%</f>
        <v>70000</v>
      </c>
      <c r="M194" s="61">
        <v>630000</v>
      </c>
      <c r="N194" s="2">
        <v>22</v>
      </c>
      <c r="O194" s="61">
        <v>15000</v>
      </c>
      <c r="P194" s="2"/>
      <c r="Q194" s="2">
        <v>2</v>
      </c>
      <c r="R194" s="2">
        <v>7</v>
      </c>
      <c r="S194" s="2">
        <v>7</v>
      </c>
      <c r="T194" s="2">
        <v>6</v>
      </c>
      <c r="U194" s="2"/>
      <c r="V194" s="2"/>
      <c r="W194" s="2"/>
      <c r="X194" s="2"/>
      <c r="Y194" s="2"/>
      <c r="Z194" s="2"/>
      <c r="AA194" s="2"/>
      <c r="AC194" s="126" t="str">
        <f t="shared" si="3"/>
        <v>CORRECT</v>
      </c>
    </row>
    <row r="195" spans="1:29" x14ac:dyDescent="0.25">
      <c r="A195" s="52">
        <v>194</v>
      </c>
      <c r="B195" s="22" t="s">
        <v>179</v>
      </c>
      <c r="C195" s="17" t="s">
        <v>187</v>
      </c>
      <c r="D195" s="17"/>
      <c r="E195" s="53" t="s">
        <v>284</v>
      </c>
      <c r="F195" s="13" t="s">
        <v>220</v>
      </c>
      <c r="G195" s="13" t="s">
        <v>218</v>
      </c>
      <c r="H195" s="34" t="s">
        <v>183</v>
      </c>
      <c r="I195" s="5">
        <v>35</v>
      </c>
      <c r="J195" s="86">
        <f t="shared" si="8"/>
        <v>700000</v>
      </c>
      <c r="K195" s="13">
        <v>23</v>
      </c>
      <c r="L195" s="87">
        <f>J195*10%</f>
        <v>70000</v>
      </c>
      <c r="M195" s="61">
        <v>630000</v>
      </c>
      <c r="N195" s="2">
        <v>12</v>
      </c>
      <c r="O195" s="61">
        <v>15000</v>
      </c>
      <c r="P195" s="2">
        <v>4</v>
      </c>
      <c r="Q195" s="2">
        <v>3</v>
      </c>
      <c r="R195" s="2">
        <v>6</v>
      </c>
      <c r="S195" s="2">
        <v>8</v>
      </c>
      <c r="T195" s="2">
        <v>2</v>
      </c>
      <c r="U195" s="2">
        <v>2</v>
      </c>
      <c r="V195" s="2"/>
      <c r="W195" s="2"/>
      <c r="X195" s="2"/>
      <c r="Y195" s="2"/>
      <c r="Z195" s="2"/>
      <c r="AA195" s="2"/>
      <c r="AC195" s="126" t="str">
        <f t="shared" si="3"/>
        <v>NOT CORRECT</v>
      </c>
    </row>
    <row r="196" spans="1:29" x14ac:dyDescent="0.25">
      <c r="A196" s="52">
        <v>195</v>
      </c>
      <c r="B196" s="22" t="s">
        <v>179</v>
      </c>
      <c r="C196" s="17" t="s">
        <v>188</v>
      </c>
      <c r="D196" s="17"/>
      <c r="E196" s="53" t="s">
        <v>284</v>
      </c>
      <c r="F196" s="13" t="s">
        <v>220</v>
      </c>
      <c r="G196" s="13" t="s">
        <v>218</v>
      </c>
      <c r="H196" s="34" t="s">
        <v>183</v>
      </c>
      <c r="I196" s="5">
        <v>35</v>
      </c>
      <c r="J196" s="86">
        <f t="shared" si="8"/>
        <v>700000</v>
      </c>
      <c r="K196" s="13">
        <v>21</v>
      </c>
      <c r="L196" s="87">
        <f>J196*10%</f>
        <v>70000</v>
      </c>
      <c r="M196" s="61">
        <v>630000</v>
      </c>
      <c r="N196" s="2">
        <v>14</v>
      </c>
      <c r="O196" s="61">
        <v>15000</v>
      </c>
      <c r="P196" s="2"/>
      <c r="Q196" s="2">
        <v>5</v>
      </c>
      <c r="R196" s="2">
        <v>7</v>
      </c>
      <c r="S196" s="2">
        <v>0</v>
      </c>
      <c r="T196" s="2">
        <v>0</v>
      </c>
      <c r="U196" s="2">
        <v>0</v>
      </c>
      <c r="V196" s="2">
        <v>0</v>
      </c>
      <c r="W196" s="2"/>
      <c r="X196" s="2"/>
      <c r="Y196" s="2"/>
      <c r="Z196" s="2"/>
      <c r="AA196" s="2"/>
      <c r="AC196" s="126" t="str">
        <f t="shared" si="3"/>
        <v>NOT CORRECT</v>
      </c>
    </row>
    <row r="197" spans="1:29" x14ac:dyDescent="0.25">
      <c r="A197" s="52">
        <v>196</v>
      </c>
      <c r="B197" s="22" t="s">
        <v>179</v>
      </c>
      <c r="C197" s="17" t="s">
        <v>189</v>
      </c>
      <c r="D197" s="17"/>
      <c r="E197" s="53" t="s">
        <v>284</v>
      </c>
      <c r="F197" s="13" t="s">
        <v>220</v>
      </c>
      <c r="G197" s="13" t="s">
        <v>218</v>
      </c>
      <c r="H197" s="34" t="s">
        <v>183</v>
      </c>
      <c r="I197" s="5">
        <v>35</v>
      </c>
      <c r="J197" s="86">
        <f t="shared" si="8"/>
        <v>700000</v>
      </c>
      <c r="K197" s="13">
        <v>22</v>
      </c>
      <c r="L197" s="86">
        <f>J197*35%</f>
        <v>244999.99999999997</v>
      </c>
      <c r="M197" s="61">
        <v>455000</v>
      </c>
      <c r="N197" s="2">
        <v>13</v>
      </c>
      <c r="O197" s="61">
        <v>15000</v>
      </c>
      <c r="P197" s="2">
        <v>3</v>
      </c>
      <c r="Q197" s="2">
        <v>2</v>
      </c>
      <c r="R197" s="2">
        <v>4</v>
      </c>
      <c r="S197" s="2">
        <v>0</v>
      </c>
      <c r="T197" s="2"/>
      <c r="U197" s="2"/>
      <c r="V197" s="2"/>
      <c r="W197" s="2"/>
      <c r="X197" s="2"/>
      <c r="Y197" s="2"/>
      <c r="Z197" s="2"/>
      <c r="AA197" s="2"/>
      <c r="AC197" s="126" t="str">
        <f t="shared" si="3"/>
        <v>NOT CORRECT</v>
      </c>
    </row>
    <row r="198" spans="1:29" x14ac:dyDescent="0.25">
      <c r="A198" s="52">
        <v>197</v>
      </c>
      <c r="B198" s="22" t="s">
        <v>179</v>
      </c>
      <c r="C198" s="17" t="s">
        <v>190</v>
      </c>
      <c r="D198" s="17"/>
      <c r="E198" s="53" t="s">
        <v>284</v>
      </c>
      <c r="F198" s="13" t="s">
        <v>220</v>
      </c>
      <c r="G198" s="13" t="s">
        <v>218</v>
      </c>
      <c r="H198" s="34" t="s">
        <v>183</v>
      </c>
      <c r="I198" s="5">
        <v>35</v>
      </c>
      <c r="J198" s="86">
        <f t="shared" si="8"/>
        <v>700000</v>
      </c>
      <c r="K198" s="13">
        <v>8</v>
      </c>
      <c r="L198" s="86">
        <f>J198*35%</f>
        <v>244999.99999999997</v>
      </c>
      <c r="M198" s="61">
        <v>455000</v>
      </c>
      <c r="N198" s="2">
        <v>27</v>
      </c>
      <c r="O198" s="61">
        <v>15000</v>
      </c>
      <c r="P198" s="2"/>
      <c r="Q198" s="2">
        <v>0</v>
      </c>
      <c r="R198" s="2">
        <v>0</v>
      </c>
      <c r="S198" s="2">
        <v>0</v>
      </c>
      <c r="T198" s="2"/>
      <c r="U198" s="2"/>
      <c r="V198" s="2"/>
      <c r="W198" s="2"/>
      <c r="X198" s="2"/>
      <c r="Y198" s="2"/>
      <c r="Z198" s="2"/>
      <c r="AA198" s="2"/>
      <c r="AC198" s="126" t="str">
        <f t="shared" si="3"/>
        <v>NOT CORRECT</v>
      </c>
    </row>
    <row r="199" spans="1:29" x14ac:dyDescent="0.25">
      <c r="A199" s="52">
        <v>198</v>
      </c>
      <c r="B199" s="22" t="s">
        <v>179</v>
      </c>
      <c r="C199" s="17" t="s">
        <v>191</v>
      </c>
      <c r="D199" s="17"/>
      <c r="E199" s="53" t="s">
        <v>284</v>
      </c>
      <c r="F199" s="13" t="s">
        <v>220</v>
      </c>
      <c r="G199" s="13" t="s">
        <v>218</v>
      </c>
      <c r="H199" s="34" t="s">
        <v>183</v>
      </c>
      <c r="I199" s="5">
        <v>35</v>
      </c>
      <c r="J199" s="86">
        <f t="shared" si="8"/>
        <v>700000</v>
      </c>
      <c r="K199" s="13">
        <v>14</v>
      </c>
      <c r="L199" s="87">
        <f>J199*10%</f>
        <v>70000</v>
      </c>
      <c r="M199" s="61">
        <v>630000</v>
      </c>
      <c r="N199" s="2">
        <v>21</v>
      </c>
      <c r="O199" s="61">
        <v>15000</v>
      </c>
      <c r="P199" s="2">
        <v>4</v>
      </c>
      <c r="Q199" s="88">
        <v>0</v>
      </c>
      <c r="R199" s="2">
        <v>2</v>
      </c>
      <c r="S199" s="2">
        <v>0</v>
      </c>
      <c r="T199" s="2"/>
      <c r="U199" s="2"/>
      <c r="V199" s="2"/>
      <c r="W199" s="2"/>
      <c r="X199" s="2"/>
      <c r="Y199" s="2"/>
      <c r="Z199" s="2"/>
      <c r="AA199" s="2"/>
      <c r="AC199" s="126" t="str">
        <f t="shared" si="3"/>
        <v>NOT CORRECT</v>
      </c>
    </row>
    <row r="200" spans="1:29" x14ac:dyDescent="0.25">
      <c r="A200" s="52">
        <v>199</v>
      </c>
      <c r="B200" s="22" t="s">
        <v>179</v>
      </c>
      <c r="C200" s="17" t="s">
        <v>192</v>
      </c>
      <c r="D200" s="17"/>
      <c r="E200" s="53" t="s">
        <v>284</v>
      </c>
      <c r="F200" s="13" t="s">
        <v>220</v>
      </c>
      <c r="G200" s="13" t="s">
        <v>218</v>
      </c>
      <c r="H200" s="34" t="s">
        <v>183</v>
      </c>
      <c r="I200" s="5">
        <v>35</v>
      </c>
      <c r="J200" s="86">
        <f t="shared" si="8"/>
        <v>700000</v>
      </c>
      <c r="K200" s="13">
        <v>11</v>
      </c>
      <c r="L200" s="87">
        <f t="shared" ref="L200:L202" si="9">J200*10%</f>
        <v>70000</v>
      </c>
      <c r="M200" s="61">
        <v>630000</v>
      </c>
      <c r="N200" s="2">
        <v>24</v>
      </c>
      <c r="O200" s="61">
        <v>15000</v>
      </c>
      <c r="P200" s="2">
        <v>3</v>
      </c>
      <c r="Q200" s="88">
        <v>1</v>
      </c>
      <c r="R200" s="2">
        <v>3</v>
      </c>
      <c r="S200" s="2">
        <v>0</v>
      </c>
      <c r="T200" s="2"/>
      <c r="U200" s="2"/>
      <c r="V200" s="2"/>
      <c r="W200" s="2"/>
      <c r="X200" s="2"/>
      <c r="Y200" s="2"/>
      <c r="Z200" s="2"/>
      <c r="AA200" s="2"/>
      <c r="AC200" s="126" t="str">
        <f t="shared" si="3"/>
        <v>NOT CORRECT</v>
      </c>
    </row>
    <row r="201" spans="1:29" x14ac:dyDescent="0.25">
      <c r="A201" s="52">
        <v>200</v>
      </c>
      <c r="B201" s="22" t="s">
        <v>179</v>
      </c>
      <c r="C201" s="32" t="s">
        <v>193</v>
      </c>
      <c r="D201" s="32"/>
      <c r="E201" s="53" t="s">
        <v>284</v>
      </c>
      <c r="F201" s="13" t="s">
        <v>220</v>
      </c>
      <c r="G201" s="13" t="s">
        <v>218</v>
      </c>
      <c r="H201" s="34" t="s">
        <v>183</v>
      </c>
      <c r="I201" s="5">
        <v>35</v>
      </c>
      <c r="J201" s="86">
        <f t="shared" si="8"/>
        <v>700000</v>
      </c>
      <c r="K201" s="13">
        <v>20</v>
      </c>
      <c r="L201" s="87">
        <f t="shared" si="9"/>
        <v>70000</v>
      </c>
      <c r="M201" s="61">
        <v>630000</v>
      </c>
      <c r="N201" s="2">
        <v>15</v>
      </c>
      <c r="O201" s="61">
        <v>15000</v>
      </c>
      <c r="P201" s="2">
        <v>2</v>
      </c>
      <c r="Q201" s="2">
        <v>1</v>
      </c>
      <c r="R201" s="2">
        <v>2</v>
      </c>
      <c r="S201" s="2">
        <v>0</v>
      </c>
      <c r="T201" s="2"/>
      <c r="U201" s="2"/>
      <c r="V201" s="2"/>
      <c r="W201" s="2"/>
      <c r="X201" s="2"/>
      <c r="Y201" s="2"/>
      <c r="Z201" s="2"/>
      <c r="AA201" s="2"/>
      <c r="AC201" s="126" t="str">
        <f t="shared" ref="AC201:AC264" si="10">IF(SUM(P201:AA201)=N201,"CORRECT","NOT CORRECT")</f>
        <v>NOT CORRECT</v>
      </c>
    </row>
    <row r="202" spans="1:29" x14ac:dyDescent="0.25">
      <c r="A202" s="52">
        <v>201</v>
      </c>
      <c r="B202" s="22" t="s">
        <v>179</v>
      </c>
      <c r="C202" s="17" t="s">
        <v>194</v>
      </c>
      <c r="D202" s="17"/>
      <c r="E202" s="53" t="s">
        <v>284</v>
      </c>
      <c r="F202" s="13" t="s">
        <v>220</v>
      </c>
      <c r="G202" s="13" t="s">
        <v>218</v>
      </c>
      <c r="H202" s="34" t="s">
        <v>183</v>
      </c>
      <c r="I202" s="5">
        <v>35</v>
      </c>
      <c r="J202" s="86">
        <f t="shared" si="8"/>
        <v>700000</v>
      </c>
      <c r="K202" s="13">
        <v>16</v>
      </c>
      <c r="L202" s="87">
        <f t="shared" si="9"/>
        <v>70000</v>
      </c>
      <c r="M202" s="61">
        <v>630000</v>
      </c>
      <c r="N202" s="2">
        <v>19</v>
      </c>
      <c r="O202" s="61">
        <v>15000</v>
      </c>
      <c r="P202" s="2">
        <v>2</v>
      </c>
      <c r="Q202" s="2">
        <v>4</v>
      </c>
      <c r="R202" s="2">
        <v>9</v>
      </c>
      <c r="S202" s="2">
        <v>2</v>
      </c>
      <c r="T202" s="2"/>
      <c r="U202" s="2"/>
      <c r="V202" s="2"/>
      <c r="W202" s="2"/>
      <c r="X202" s="2"/>
      <c r="Y202" s="2"/>
      <c r="Z202" s="2"/>
      <c r="AA202" s="2"/>
      <c r="AC202" s="126" t="str">
        <f t="shared" si="10"/>
        <v>NOT CORRECT</v>
      </c>
    </row>
    <row r="203" spans="1:29" x14ac:dyDescent="0.25">
      <c r="A203" s="52">
        <v>202</v>
      </c>
      <c r="B203" s="22" t="s">
        <v>179</v>
      </c>
      <c r="C203" s="17" t="s">
        <v>195</v>
      </c>
      <c r="D203" s="17"/>
      <c r="E203" s="53" t="s">
        <v>284</v>
      </c>
      <c r="F203" s="13" t="s">
        <v>220</v>
      </c>
      <c r="G203" s="13" t="s">
        <v>218</v>
      </c>
      <c r="H203" s="34" t="s">
        <v>183</v>
      </c>
      <c r="I203" s="5">
        <v>35</v>
      </c>
      <c r="J203" s="86">
        <f t="shared" si="8"/>
        <v>700000</v>
      </c>
      <c r="K203" s="2">
        <v>0</v>
      </c>
      <c r="L203" s="61">
        <v>0</v>
      </c>
      <c r="M203" s="61">
        <v>700000</v>
      </c>
      <c r="N203" s="2">
        <v>35</v>
      </c>
      <c r="O203" s="61">
        <v>15000</v>
      </c>
      <c r="P203" s="2"/>
      <c r="Q203" s="2">
        <v>1</v>
      </c>
      <c r="R203" s="2">
        <v>4</v>
      </c>
      <c r="S203" s="2">
        <v>6</v>
      </c>
      <c r="T203" s="2">
        <v>4</v>
      </c>
      <c r="U203" s="96">
        <v>20</v>
      </c>
      <c r="V203" s="2"/>
      <c r="W203" s="2"/>
      <c r="X203" s="2"/>
      <c r="Y203" s="2"/>
      <c r="Z203" s="2"/>
      <c r="AA203" s="2"/>
      <c r="AC203" s="126" t="str">
        <f t="shared" si="10"/>
        <v>CORRECT</v>
      </c>
    </row>
    <row r="204" spans="1:29" x14ac:dyDescent="0.25">
      <c r="A204" s="52">
        <v>203</v>
      </c>
      <c r="B204" s="22" t="s">
        <v>179</v>
      </c>
      <c r="C204" s="17" t="s">
        <v>196</v>
      </c>
      <c r="D204" s="17"/>
      <c r="E204" s="53" t="s">
        <v>284</v>
      </c>
      <c r="F204" s="13" t="s">
        <v>220</v>
      </c>
      <c r="G204" s="13" t="s">
        <v>218</v>
      </c>
      <c r="H204" s="89" t="s">
        <v>197</v>
      </c>
      <c r="I204" s="90">
        <v>104</v>
      </c>
      <c r="J204" s="86">
        <f>I204*16500</f>
        <v>1716000</v>
      </c>
      <c r="K204" s="2">
        <v>6</v>
      </c>
      <c r="L204" s="61">
        <f>16000*12</f>
        <v>192000</v>
      </c>
      <c r="M204" s="61">
        <v>1524000</v>
      </c>
      <c r="N204" s="2">
        <v>98</v>
      </c>
      <c r="O204" s="61">
        <v>10000</v>
      </c>
      <c r="P204" s="2">
        <v>10</v>
      </c>
      <c r="Q204" s="2">
        <v>7</v>
      </c>
      <c r="R204" s="2"/>
      <c r="S204" s="2">
        <v>5</v>
      </c>
      <c r="T204" s="2">
        <v>2</v>
      </c>
      <c r="U204" s="2">
        <v>4</v>
      </c>
      <c r="V204" s="2">
        <v>15</v>
      </c>
      <c r="W204" s="2">
        <v>15</v>
      </c>
      <c r="X204" s="2">
        <v>15</v>
      </c>
      <c r="Y204" s="2">
        <v>15</v>
      </c>
      <c r="Z204" s="2">
        <v>10</v>
      </c>
      <c r="AA204" s="2"/>
      <c r="AC204" s="126" t="str">
        <f t="shared" si="10"/>
        <v>CORRECT</v>
      </c>
    </row>
    <row r="205" spans="1:29" x14ac:dyDescent="0.25">
      <c r="A205" s="52">
        <v>204</v>
      </c>
      <c r="B205" s="22" t="s">
        <v>179</v>
      </c>
      <c r="C205" s="17" t="s">
        <v>202</v>
      </c>
      <c r="D205" s="17"/>
      <c r="E205" s="53" t="s">
        <v>284</v>
      </c>
      <c r="F205" s="13" t="s">
        <v>220</v>
      </c>
      <c r="G205" s="13" t="s">
        <v>218</v>
      </c>
      <c r="H205" s="34"/>
      <c r="I205" s="61"/>
      <c r="J205" s="61"/>
      <c r="K205" s="61"/>
      <c r="L205" s="61"/>
      <c r="M205" s="61">
        <v>80000</v>
      </c>
      <c r="N205" s="2">
        <v>4</v>
      </c>
      <c r="O205" s="2"/>
      <c r="P205" s="2"/>
      <c r="Q205" s="2"/>
      <c r="R205" s="2"/>
      <c r="S205" s="2"/>
      <c r="T205" s="2">
        <v>4</v>
      </c>
      <c r="U205" s="2"/>
      <c r="V205" s="2"/>
      <c r="W205" s="2"/>
      <c r="X205" s="2"/>
      <c r="Y205" s="2"/>
      <c r="Z205" s="2"/>
      <c r="AA205" s="2"/>
      <c r="AC205" s="126" t="str">
        <f t="shared" si="10"/>
        <v>CORRECT</v>
      </c>
    </row>
    <row r="206" spans="1:29" x14ac:dyDescent="0.25">
      <c r="A206" s="52">
        <v>205</v>
      </c>
      <c r="B206" s="22" t="s">
        <v>179</v>
      </c>
      <c r="C206" s="17" t="s">
        <v>200</v>
      </c>
      <c r="D206" s="17"/>
      <c r="E206" s="53" t="s">
        <v>284</v>
      </c>
      <c r="F206" s="13" t="s">
        <v>220</v>
      </c>
      <c r="G206" s="13" t="s">
        <v>218</v>
      </c>
      <c r="H206" s="34" t="s">
        <v>201</v>
      </c>
      <c r="I206" s="17">
        <v>4</v>
      </c>
      <c r="J206" s="91">
        <v>212400</v>
      </c>
      <c r="K206" s="61"/>
      <c r="L206" s="61"/>
      <c r="M206" s="91">
        <v>212400</v>
      </c>
      <c r="N206" s="17">
        <v>4</v>
      </c>
      <c r="O206" s="2"/>
      <c r="P206" s="2"/>
      <c r="Q206" s="2"/>
      <c r="R206" s="2"/>
      <c r="S206" s="2">
        <v>4</v>
      </c>
      <c r="T206" s="2"/>
      <c r="U206" s="2"/>
      <c r="V206" s="2"/>
      <c r="W206" s="2"/>
      <c r="X206" s="2"/>
      <c r="Y206" s="2"/>
      <c r="Z206" s="2"/>
      <c r="AA206" s="2"/>
      <c r="AC206" s="126" t="str">
        <f t="shared" si="10"/>
        <v>CORRECT</v>
      </c>
    </row>
    <row r="207" spans="1:29" x14ac:dyDescent="0.25">
      <c r="A207" s="52">
        <v>206</v>
      </c>
      <c r="B207" s="22" t="s">
        <v>179</v>
      </c>
      <c r="C207" s="18" t="s">
        <v>203</v>
      </c>
      <c r="D207" s="18"/>
      <c r="E207" s="53" t="s">
        <v>284</v>
      </c>
      <c r="F207" s="13" t="s">
        <v>220</v>
      </c>
      <c r="G207" s="13" t="s">
        <v>218</v>
      </c>
      <c r="H207" s="34" t="s">
        <v>231</v>
      </c>
      <c r="I207" s="17">
        <v>70</v>
      </c>
      <c r="J207" s="91"/>
      <c r="K207" s="61"/>
      <c r="L207" s="61"/>
      <c r="M207" s="91"/>
      <c r="N207" s="17">
        <v>70</v>
      </c>
      <c r="O207" s="2"/>
      <c r="P207" s="2"/>
      <c r="Q207" s="2"/>
      <c r="R207" s="2"/>
      <c r="S207" s="2"/>
      <c r="T207" s="2"/>
      <c r="U207" s="2">
        <v>4</v>
      </c>
      <c r="V207" s="2">
        <v>20</v>
      </c>
      <c r="W207" s="2">
        <v>2</v>
      </c>
      <c r="X207" s="2">
        <v>5</v>
      </c>
      <c r="Y207" s="2">
        <v>6</v>
      </c>
      <c r="Z207" s="2">
        <v>15</v>
      </c>
      <c r="AA207" s="2">
        <v>18</v>
      </c>
      <c r="AC207" s="126" t="str">
        <f t="shared" si="10"/>
        <v>CORRECT</v>
      </c>
    </row>
    <row r="208" spans="1:29" s="126" customFormat="1" ht="15" x14ac:dyDescent="0.25">
      <c r="A208" s="52">
        <v>207</v>
      </c>
      <c r="B208" s="22" t="s">
        <v>179</v>
      </c>
      <c r="C208" s="18" t="s">
        <v>203</v>
      </c>
      <c r="D208" s="18"/>
      <c r="E208" s="53" t="s">
        <v>284</v>
      </c>
      <c r="F208" s="13" t="s">
        <v>221</v>
      </c>
      <c r="G208" s="34" t="s">
        <v>268</v>
      </c>
      <c r="H208" s="34" t="s">
        <v>218</v>
      </c>
      <c r="I208" s="17">
        <v>25</v>
      </c>
      <c r="J208" s="17"/>
      <c r="K208" s="17"/>
      <c r="L208" s="17"/>
      <c r="M208" s="91"/>
      <c r="N208" s="17">
        <v>25</v>
      </c>
      <c r="O208" s="17"/>
      <c r="P208" s="17"/>
      <c r="Q208" s="17"/>
      <c r="R208" s="17"/>
      <c r="S208" s="17" t="s">
        <v>198</v>
      </c>
      <c r="T208" s="17"/>
      <c r="U208" s="17">
        <v>3</v>
      </c>
      <c r="V208" s="17">
        <v>4</v>
      </c>
      <c r="W208" s="17">
        <v>5</v>
      </c>
      <c r="X208" s="17">
        <v>5</v>
      </c>
      <c r="Y208" s="17">
        <v>4</v>
      </c>
      <c r="Z208" s="17">
        <v>3</v>
      </c>
      <c r="AA208" s="5"/>
      <c r="AB208" s="3"/>
      <c r="AC208" s="126" t="str">
        <f t="shared" si="10"/>
        <v>NOT CORRECT</v>
      </c>
    </row>
    <row r="209" spans="1:29" s="126" customFormat="1" ht="15" x14ac:dyDescent="0.25">
      <c r="A209" s="52">
        <v>208</v>
      </c>
      <c r="B209" s="22" t="s">
        <v>179</v>
      </c>
      <c r="C209" s="17" t="s">
        <v>200</v>
      </c>
      <c r="D209" s="17"/>
      <c r="E209" s="53" t="s">
        <v>284</v>
      </c>
      <c r="F209" s="13" t="s">
        <v>221</v>
      </c>
      <c r="G209" s="34" t="s">
        <v>62</v>
      </c>
      <c r="H209" s="34" t="s">
        <v>269</v>
      </c>
      <c r="I209" s="17">
        <v>8</v>
      </c>
      <c r="J209" s="91">
        <v>417600</v>
      </c>
      <c r="K209" s="17"/>
      <c r="L209" s="91"/>
      <c r="M209" s="91">
        <v>417600</v>
      </c>
      <c r="N209" s="17">
        <v>8</v>
      </c>
      <c r="O209" s="91"/>
      <c r="P209" s="17"/>
      <c r="Q209" s="17"/>
      <c r="R209" s="17"/>
      <c r="S209" s="17"/>
      <c r="T209" s="17">
        <v>4</v>
      </c>
      <c r="U209" s="17"/>
      <c r="V209" s="17">
        <v>4</v>
      </c>
      <c r="W209" s="17"/>
      <c r="X209" s="17"/>
      <c r="Y209" s="17"/>
      <c r="Z209" s="17"/>
      <c r="AA209" s="5"/>
      <c r="AB209" s="3"/>
      <c r="AC209" s="126" t="str">
        <f t="shared" si="10"/>
        <v>CORRECT</v>
      </c>
    </row>
    <row r="210" spans="1:29" s="126" customFormat="1" ht="15" x14ac:dyDescent="0.25">
      <c r="A210" s="52">
        <v>209</v>
      </c>
      <c r="B210" s="22" t="s">
        <v>179</v>
      </c>
      <c r="C210" s="17" t="s">
        <v>200</v>
      </c>
      <c r="D210" s="17"/>
      <c r="E210" s="53" t="s">
        <v>284</v>
      </c>
      <c r="F210" s="13" t="s">
        <v>221</v>
      </c>
      <c r="G210" s="34" t="s">
        <v>62</v>
      </c>
      <c r="H210" s="34" t="s">
        <v>269</v>
      </c>
      <c r="I210" s="17">
        <v>8</v>
      </c>
      <c r="J210" s="91">
        <v>613600</v>
      </c>
      <c r="K210" s="17"/>
      <c r="L210" s="91"/>
      <c r="M210" s="91">
        <v>613600</v>
      </c>
      <c r="N210" s="17">
        <v>8</v>
      </c>
      <c r="O210" s="91"/>
      <c r="P210" s="17"/>
      <c r="Q210" s="17"/>
      <c r="R210" s="17"/>
      <c r="S210" s="17"/>
      <c r="T210" s="17">
        <v>4</v>
      </c>
      <c r="U210" s="17"/>
      <c r="V210" s="17">
        <v>4</v>
      </c>
      <c r="W210" s="17"/>
      <c r="X210" s="17"/>
      <c r="Y210" s="17"/>
      <c r="Z210" s="17"/>
      <c r="AA210" s="5"/>
      <c r="AB210" s="3"/>
      <c r="AC210" s="126" t="str">
        <f t="shared" si="10"/>
        <v>CORRECT</v>
      </c>
    </row>
    <row r="211" spans="1:29" s="126" customFormat="1" ht="15" x14ac:dyDescent="0.25">
      <c r="A211" s="52">
        <v>210</v>
      </c>
      <c r="B211" s="22" t="s">
        <v>179</v>
      </c>
      <c r="C211" s="17" t="s">
        <v>200</v>
      </c>
      <c r="D211" s="17"/>
      <c r="E211" s="53" t="s">
        <v>284</v>
      </c>
      <c r="F211" s="13" t="s">
        <v>221</v>
      </c>
      <c r="G211" s="34" t="s">
        <v>62</v>
      </c>
      <c r="H211" s="34" t="s">
        <v>269</v>
      </c>
      <c r="I211" s="17">
        <v>8</v>
      </c>
      <c r="J211" s="91">
        <v>613600</v>
      </c>
      <c r="K211" s="17"/>
      <c r="L211" s="91"/>
      <c r="M211" s="91">
        <v>613600</v>
      </c>
      <c r="N211" s="17">
        <v>8</v>
      </c>
      <c r="O211" s="91"/>
      <c r="P211" s="17"/>
      <c r="Q211" s="17"/>
      <c r="R211" s="17"/>
      <c r="S211" s="17"/>
      <c r="T211" s="17">
        <v>4</v>
      </c>
      <c r="U211" s="17"/>
      <c r="V211" s="17">
        <v>4</v>
      </c>
      <c r="W211" s="17"/>
      <c r="X211" s="17"/>
      <c r="Y211" s="17"/>
      <c r="Z211" s="17"/>
      <c r="AA211" s="5"/>
      <c r="AB211" s="3"/>
      <c r="AC211" s="126" t="str">
        <f t="shared" si="10"/>
        <v>CORRECT</v>
      </c>
    </row>
    <row r="212" spans="1:29" s="126" customFormat="1" ht="15" x14ac:dyDescent="0.25">
      <c r="A212" s="52">
        <v>211</v>
      </c>
      <c r="B212" s="22" t="s">
        <v>179</v>
      </c>
      <c r="C212" s="17" t="s">
        <v>200</v>
      </c>
      <c r="D212" s="17"/>
      <c r="E212" s="53" t="s">
        <v>284</v>
      </c>
      <c r="F212" s="13" t="s">
        <v>221</v>
      </c>
      <c r="G212" s="34" t="s">
        <v>62</v>
      </c>
      <c r="H212" s="34" t="s">
        <v>269</v>
      </c>
      <c r="I212" s="17">
        <v>8</v>
      </c>
      <c r="J212" s="91">
        <v>424800</v>
      </c>
      <c r="K212" s="17"/>
      <c r="L212" s="91"/>
      <c r="M212" s="91">
        <v>424800</v>
      </c>
      <c r="N212" s="17">
        <v>8</v>
      </c>
      <c r="O212" s="91"/>
      <c r="P212" s="17"/>
      <c r="Q212" s="17"/>
      <c r="R212" s="17"/>
      <c r="S212" s="17">
        <v>4</v>
      </c>
      <c r="T212" s="17"/>
      <c r="U212" s="17"/>
      <c r="V212" s="17">
        <v>4</v>
      </c>
      <c r="W212" s="17"/>
      <c r="X212" s="17"/>
      <c r="Y212" s="17"/>
      <c r="Z212" s="17"/>
      <c r="AA212" s="5"/>
      <c r="AB212" s="3"/>
      <c r="AC212" s="126" t="str">
        <f t="shared" si="10"/>
        <v>CORRECT</v>
      </c>
    </row>
    <row r="213" spans="1:29" s="126" customFormat="1" ht="15" x14ac:dyDescent="0.25">
      <c r="A213" s="52">
        <v>212</v>
      </c>
      <c r="B213" s="22" t="s">
        <v>179</v>
      </c>
      <c r="C213" s="17" t="s">
        <v>200</v>
      </c>
      <c r="D213" s="17"/>
      <c r="E213" s="53" t="s">
        <v>284</v>
      </c>
      <c r="F213" s="13" t="s">
        <v>221</v>
      </c>
      <c r="G213" s="34" t="s">
        <v>218</v>
      </c>
      <c r="H213" s="34" t="s">
        <v>218</v>
      </c>
      <c r="I213" s="17">
        <v>4</v>
      </c>
      <c r="J213" s="91">
        <v>212400</v>
      </c>
      <c r="K213" s="2"/>
      <c r="L213" s="2"/>
      <c r="M213" s="91">
        <v>212400</v>
      </c>
      <c r="N213" s="17">
        <v>4</v>
      </c>
      <c r="O213" s="2"/>
      <c r="P213" s="2"/>
      <c r="Q213" s="2"/>
      <c r="R213" s="2"/>
      <c r="S213" s="2"/>
      <c r="T213" s="2">
        <v>4</v>
      </c>
      <c r="U213" s="2"/>
      <c r="V213" s="2"/>
      <c r="W213" s="2"/>
      <c r="X213" s="2"/>
      <c r="Y213" s="2"/>
      <c r="Z213" s="2"/>
      <c r="AA213" s="5"/>
      <c r="AB213" s="3"/>
      <c r="AC213" s="126" t="str">
        <f t="shared" si="10"/>
        <v>CORRECT</v>
      </c>
    </row>
    <row r="214" spans="1:29" s="126" customFormat="1" ht="15" x14ac:dyDescent="0.25">
      <c r="A214" s="52">
        <v>213</v>
      </c>
      <c r="B214" s="22" t="s">
        <v>179</v>
      </c>
      <c r="C214" s="17" t="s">
        <v>200</v>
      </c>
      <c r="D214" s="17"/>
      <c r="E214" s="53" t="s">
        <v>284</v>
      </c>
      <c r="F214" s="13" t="s">
        <v>221</v>
      </c>
      <c r="G214" s="34" t="s">
        <v>218</v>
      </c>
      <c r="H214" s="34" t="s">
        <v>218</v>
      </c>
      <c r="I214" s="17">
        <v>4</v>
      </c>
      <c r="J214" s="91">
        <v>306800</v>
      </c>
      <c r="K214" s="2"/>
      <c r="L214" s="2"/>
      <c r="M214" s="91">
        <v>306800</v>
      </c>
      <c r="N214" s="17">
        <v>4</v>
      </c>
      <c r="O214" s="2"/>
      <c r="P214" s="2"/>
      <c r="Q214" s="2"/>
      <c r="R214" s="2"/>
      <c r="S214" s="2">
        <v>4</v>
      </c>
      <c r="T214" s="2"/>
      <c r="U214" s="2"/>
      <c r="V214" s="2"/>
      <c r="W214" s="2"/>
      <c r="X214" s="2"/>
      <c r="Y214" s="2"/>
      <c r="Z214" s="2"/>
      <c r="AA214" s="5"/>
      <c r="AB214" s="3"/>
      <c r="AC214" s="126" t="str">
        <f t="shared" si="10"/>
        <v>CORRECT</v>
      </c>
    </row>
    <row r="215" spans="1:29" s="126" customFormat="1" x14ac:dyDescent="0.25">
      <c r="A215" s="52">
        <v>214</v>
      </c>
      <c r="B215" s="22" t="s">
        <v>179</v>
      </c>
      <c r="C215" s="19" t="s">
        <v>223</v>
      </c>
      <c r="D215" s="19"/>
      <c r="E215" s="53" t="s">
        <v>284</v>
      </c>
      <c r="F215" s="94" t="s">
        <v>283</v>
      </c>
      <c r="G215" s="94" t="s">
        <v>218</v>
      </c>
      <c r="H215" s="74" t="s">
        <v>110</v>
      </c>
      <c r="I215" s="5"/>
      <c r="J215" s="5"/>
      <c r="K215" s="5"/>
      <c r="L215" s="5"/>
      <c r="M215" s="5"/>
      <c r="N215" s="17">
        <f>55*5</f>
        <v>275</v>
      </c>
      <c r="O215" s="5"/>
      <c r="P215" s="5">
        <v>67</v>
      </c>
      <c r="Q215" s="5">
        <v>76</v>
      </c>
      <c r="R215" s="5">
        <v>68</v>
      </c>
      <c r="S215" s="5">
        <v>68</v>
      </c>
      <c r="T215" s="5">
        <v>70</v>
      </c>
      <c r="U215" s="5">
        <v>88</v>
      </c>
      <c r="V215" s="5"/>
      <c r="W215" s="5"/>
      <c r="X215" s="5"/>
      <c r="Y215" s="5"/>
      <c r="Z215" s="5"/>
      <c r="AA215" s="5"/>
      <c r="AB215" s="4"/>
      <c r="AC215" s="126" t="str">
        <f t="shared" si="10"/>
        <v>NOT CORRECT</v>
      </c>
    </row>
    <row r="216" spans="1:29" s="126" customFormat="1" x14ac:dyDescent="0.25">
      <c r="A216" s="52">
        <v>215</v>
      </c>
      <c r="B216" s="22" t="s">
        <v>179</v>
      </c>
      <c r="C216" s="17" t="s">
        <v>225</v>
      </c>
      <c r="D216" s="17"/>
      <c r="E216" s="53" t="s">
        <v>284</v>
      </c>
      <c r="F216" s="94" t="s">
        <v>283</v>
      </c>
      <c r="G216" s="94" t="s">
        <v>218</v>
      </c>
      <c r="H216" s="34" t="s">
        <v>199</v>
      </c>
      <c r="I216" s="17">
        <v>141</v>
      </c>
      <c r="J216" s="91">
        <v>846000</v>
      </c>
      <c r="K216" s="17">
        <v>35</v>
      </c>
      <c r="L216" s="91">
        <v>315000</v>
      </c>
      <c r="M216" s="91">
        <v>531000</v>
      </c>
      <c r="N216" s="17">
        <v>106</v>
      </c>
      <c r="O216" s="91">
        <v>5000</v>
      </c>
      <c r="P216" s="5">
        <v>39</v>
      </c>
      <c r="Q216" s="2">
        <v>37</v>
      </c>
      <c r="R216" s="2">
        <v>21</v>
      </c>
      <c r="S216" s="2">
        <v>8</v>
      </c>
      <c r="T216" s="2">
        <v>20</v>
      </c>
      <c r="U216" s="2">
        <v>15</v>
      </c>
      <c r="V216" s="2">
        <v>7</v>
      </c>
      <c r="W216" s="2"/>
      <c r="X216" s="2"/>
      <c r="Y216" s="2"/>
      <c r="Z216" s="5"/>
      <c r="AA216" s="5"/>
      <c r="AB216" s="4"/>
      <c r="AC216" s="126" t="str">
        <f t="shared" si="10"/>
        <v>NOT CORRECT</v>
      </c>
    </row>
    <row r="217" spans="1:29" s="126" customFormat="1" x14ac:dyDescent="0.25">
      <c r="A217" s="52">
        <v>216</v>
      </c>
      <c r="B217" s="22" t="s">
        <v>179</v>
      </c>
      <c r="C217" s="18" t="s">
        <v>203</v>
      </c>
      <c r="D217" s="18"/>
      <c r="E217" s="53" t="s">
        <v>284</v>
      </c>
      <c r="F217" s="94" t="s">
        <v>283</v>
      </c>
      <c r="G217" s="94" t="s">
        <v>268</v>
      </c>
      <c r="H217" s="34" t="s">
        <v>222</v>
      </c>
      <c r="I217" s="5"/>
      <c r="J217" s="5"/>
      <c r="K217" s="5"/>
      <c r="L217" s="5"/>
      <c r="M217" s="5"/>
      <c r="N217" s="5">
        <v>30</v>
      </c>
      <c r="O217" s="5"/>
      <c r="P217" s="5"/>
      <c r="Q217" s="5"/>
      <c r="R217" s="5"/>
      <c r="S217" s="5"/>
      <c r="T217" s="5"/>
      <c r="U217" s="5">
        <v>12</v>
      </c>
      <c r="V217" s="5">
        <v>11</v>
      </c>
      <c r="W217" s="5">
        <v>6</v>
      </c>
      <c r="X217" s="5">
        <v>0</v>
      </c>
      <c r="Y217" s="5">
        <v>1</v>
      </c>
      <c r="Z217" s="5"/>
      <c r="AA217" s="5"/>
      <c r="AB217" s="4"/>
      <c r="AC217" s="126" t="str">
        <f t="shared" si="10"/>
        <v>CORRECT</v>
      </c>
    </row>
    <row r="218" spans="1:29" s="126" customFormat="1" x14ac:dyDescent="0.25">
      <c r="A218" s="52">
        <v>217</v>
      </c>
      <c r="B218" s="22" t="s">
        <v>179</v>
      </c>
      <c r="C218" s="18" t="s">
        <v>413</v>
      </c>
      <c r="D218" s="18"/>
      <c r="E218" s="53" t="s">
        <v>284</v>
      </c>
      <c r="F218" s="94" t="s">
        <v>220</v>
      </c>
      <c r="G218" s="94" t="s">
        <v>218</v>
      </c>
      <c r="H218" s="34" t="s">
        <v>396</v>
      </c>
      <c r="I218" s="5">
        <v>3</v>
      </c>
      <c r="J218" s="5">
        <v>60000</v>
      </c>
      <c r="K218" s="5">
        <v>0</v>
      </c>
      <c r="L218" s="5">
        <v>0</v>
      </c>
      <c r="M218" s="5">
        <v>60000</v>
      </c>
      <c r="N218" s="5">
        <v>3</v>
      </c>
      <c r="O218" s="5"/>
      <c r="P218" s="5"/>
      <c r="Q218" s="5"/>
      <c r="R218" s="5"/>
      <c r="S218" s="5"/>
      <c r="T218" s="5"/>
      <c r="U218" s="5"/>
      <c r="V218" s="5"/>
      <c r="W218" s="5"/>
      <c r="X218" s="5">
        <v>3</v>
      </c>
      <c r="Y218" s="5"/>
      <c r="Z218" s="5"/>
      <c r="AA218" s="5"/>
      <c r="AC218" s="126" t="str">
        <f t="shared" si="10"/>
        <v>CORRECT</v>
      </c>
    </row>
    <row r="219" spans="1:29" s="126" customFormat="1" x14ac:dyDescent="0.25">
      <c r="A219" s="52">
        <v>218</v>
      </c>
      <c r="B219" s="22" t="s">
        <v>179</v>
      </c>
      <c r="C219" s="18" t="s">
        <v>414</v>
      </c>
      <c r="D219" s="18"/>
      <c r="E219" s="53" t="s">
        <v>284</v>
      </c>
      <c r="F219" s="94" t="s">
        <v>220</v>
      </c>
      <c r="G219" s="94" t="s">
        <v>218</v>
      </c>
      <c r="H219" s="34"/>
      <c r="I219" s="5">
        <v>40</v>
      </c>
      <c r="J219" s="5">
        <v>560000</v>
      </c>
      <c r="K219" s="5">
        <v>0</v>
      </c>
      <c r="L219" s="5">
        <v>0</v>
      </c>
      <c r="M219" s="5">
        <v>560000</v>
      </c>
      <c r="N219" s="5">
        <v>40</v>
      </c>
      <c r="O219" s="5"/>
      <c r="P219" s="5"/>
      <c r="Q219" s="5"/>
      <c r="R219" s="5"/>
      <c r="S219" s="5"/>
      <c r="T219" s="5"/>
      <c r="U219" s="5"/>
      <c r="V219" s="5"/>
      <c r="W219" s="5">
        <v>10</v>
      </c>
      <c r="X219" s="5">
        <v>3</v>
      </c>
      <c r="Y219" s="5">
        <v>12</v>
      </c>
      <c r="Z219" s="5">
        <v>5</v>
      </c>
      <c r="AA219" s="5">
        <v>10</v>
      </c>
      <c r="AC219" s="126" t="str">
        <f t="shared" si="10"/>
        <v>CORRECT</v>
      </c>
    </row>
    <row r="220" spans="1:29" s="126" customFormat="1" x14ac:dyDescent="0.25">
      <c r="A220" s="52">
        <v>219</v>
      </c>
      <c r="B220" s="22" t="s">
        <v>179</v>
      </c>
      <c r="C220" s="18" t="s">
        <v>414</v>
      </c>
      <c r="D220" s="18"/>
      <c r="E220" s="53" t="s">
        <v>284</v>
      </c>
      <c r="F220" s="94" t="s">
        <v>283</v>
      </c>
      <c r="G220" s="94" t="s">
        <v>218</v>
      </c>
      <c r="H220" s="34"/>
      <c r="I220" s="5">
        <v>30</v>
      </c>
      <c r="J220" s="5"/>
      <c r="K220" s="5"/>
      <c r="L220" s="5"/>
      <c r="M220" s="5"/>
      <c r="N220" s="5">
        <v>30</v>
      </c>
      <c r="O220" s="5"/>
      <c r="P220" s="5"/>
      <c r="Q220" s="5"/>
      <c r="R220" s="5"/>
      <c r="S220" s="5"/>
      <c r="T220" s="5"/>
      <c r="U220" s="5"/>
      <c r="V220" s="5"/>
      <c r="W220" s="5">
        <v>10</v>
      </c>
      <c r="X220" s="5">
        <v>10</v>
      </c>
      <c r="Y220" s="5">
        <v>10</v>
      </c>
      <c r="Z220" s="5"/>
      <c r="AA220" s="5"/>
      <c r="AC220" s="126" t="str">
        <f t="shared" si="10"/>
        <v>CORRECT</v>
      </c>
    </row>
    <row r="221" spans="1:29" x14ac:dyDescent="0.25">
      <c r="A221" s="52">
        <v>220</v>
      </c>
      <c r="B221" s="22" t="s">
        <v>173</v>
      </c>
      <c r="C221" s="17" t="s">
        <v>204</v>
      </c>
      <c r="D221" s="155" t="s">
        <v>465</v>
      </c>
      <c r="E221" s="53" t="s">
        <v>284</v>
      </c>
      <c r="F221" s="13" t="s">
        <v>220</v>
      </c>
      <c r="G221" s="13" t="s">
        <v>218</v>
      </c>
      <c r="H221" s="34" t="s">
        <v>205</v>
      </c>
      <c r="I221" s="5">
        <v>26</v>
      </c>
      <c r="J221" s="5">
        <v>336000</v>
      </c>
      <c r="K221" s="5">
        <v>13</v>
      </c>
      <c r="L221" s="5">
        <v>168000</v>
      </c>
      <c r="M221" s="2">
        <v>168000</v>
      </c>
      <c r="N221" s="2">
        <v>13</v>
      </c>
      <c r="O221" s="2"/>
      <c r="P221" s="2"/>
      <c r="Q221" s="2"/>
      <c r="R221" s="2"/>
      <c r="S221" s="2"/>
      <c r="T221" s="2"/>
      <c r="U221" s="2"/>
      <c r="V221" s="2">
        <v>2</v>
      </c>
      <c r="W221" s="2"/>
      <c r="X221" s="2">
        <v>3</v>
      </c>
      <c r="Y221" s="2">
        <v>2</v>
      </c>
      <c r="Z221" s="2">
        <v>3</v>
      </c>
      <c r="AA221" s="2">
        <v>3</v>
      </c>
      <c r="AC221" s="126" t="str">
        <f t="shared" si="10"/>
        <v>CORRECT</v>
      </c>
    </row>
    <row r="222" spans="1:29" x14ac:dyDescent="0.25">
      <c r="A222" s="52">
        <v>221</v>
      </c>
      <c r="B222" s="22" t="s">
        <v>173</v>
      </c>
      <c r="C222" s="17" t="s">
        <v>206</v>
      </c>
      <c r="D222" s="155" t="s">
        <v>466</v>
      </c>
      <c r="E222" s="53" t="s">
        <v>284</v>
      </c>
      <c r="F222" s="13" t="s">
        <v>220</v>
      </c>
      <c r="G222" s="13" t="s">
        <v>218</v>
      </c>
      <c r="H222" s="34" t="s">
        <v>207</v>
      </c>
      <c r="I222" s="5">
        <v>8</v>
      </c>
      <c r="J222" s="5">
        <v>112000</v>
      </c>
      <c r="K222" s="5">
        <v>4</v>
      </c>
      <c r="L222" s="5">
        <v>56000</v>
      </c>
      <c r="M222" s="2">
        <v>56000</v>
      </c>
      <c r="N222" s="2">
        <v>4</v>
      </c>
      <c r="O222" s="2"/>
      <c r="P222" s="2"/>
      <c r="Q222" s="2"/>
      <c r="R222" s="2"/>
      <c r="S222" s="2"/>
      <c r="T222" s="2"/>
      <c r="U222" s="2"/>
      <c r="V222" s="2"/>
      <c r="W222" s="2">
        <v>2</v>
      </c>
      <c r="X222" s="2">
        <v>2</v>
      </c>
      <c r="Y222" s="2"/>
      <c r="Z222" s="2"/>
      <c r="AA222" s="2"/>
      <c r="AC222" s="126" t="str">
        <f t="shared" si="10"/>
        <v>CORRECT</v>
      </c>
    </row>
    <row r="223" spans="1:29" x14ac:dyDescent="0.25">
      <c r="A223" s="52">
        <v>222</v>
      </c>
      <c r="B223" s="22" t="s">
        <v>173</v>
      </c>
      <c r="C223" s="17" t="s">
        <v>208</v>
      </c>
      <c r="D223" s="158">
        <v>41426</v>
      </c>
      <c r="E223" s="53" t="s">
        <v>284</v>
      </c>
      <c r="F223" s="13" t="s">
        <v>220</v>
      </c>
      <c r="G223" s="13" t="s">
        <v>218</v>
      </c>
      <c r="H223" s="34" t="s">
        <v>209</v>
      </c>
      <c r="I223" s="5">
        <v>24</v>
      </c>
      <c r="J223" s="5">
        <v>288000</v>
      </c>
      <c r="K223" s="5">
        <v>18</v>
      </c>
      <c r="L223" s="5">
        <v>144000</v>
      </c>
      <c r="M223" s="2">
        <v>144000</v>
      </c>
      <c r="N223" s="2">
        <v>6</v>
      </c>
      <c r="O223" s="2"/>
      <c r="P223" s="2"/>
      <c r="Q223" s="2"/>
      <c r="R223" s="2"/>
      <c r="S223" s="2"/>
      <c r="T223" s="2"/>
      <c r="U223" s="2"/>
      <c r="V223" s="2">
        <v>3</v>
      </c>
      <c r="W223" s="2">
        <v>3</v>
      </c>
      <c r="X223" s="2"/>
      <c r="Y223" s="2"/>
      <c r="Z223" s="2"/>
      <c r="AA223" s="2"/>
      <c r="AC223" s="126" t="str">
        <f t="shared" si="10"/>
        <v>CORRECT</v>
      </c>
    </row>
    <row r="224" spans="1:29" x14ac:dyDescent="0.25">
      <c r="A224" s="52">
        <v>223</v>
      </c>
      <c r="B224" s="22" t="s">
        <v>173</v>
      </c>
      <c r="C224" s="17" t="s">
        <v>210</v>
      </c>
      <c r="D224" s="158">
        <v>41306</v>
      </c>
      <c r="E224" s="53" t="s">
        <v>284</v>
      </c>
      <c r="F224" s="13" t="s">
        <v>220</v>
      </c>
      <c r="G224" s="13" t="s">
        <v>218</v>
      </c>
      <c r="H224" s="34" t="s">
        <v>211</v>
      </c>
      <c r="I224" s="5">
        <v>8</v>
      </c>
      <c r="J224" s="2">
        <v>100000</v>
      </c>
      <c r="K224" s="5">
        <v>2</v>
      </c>
      <c r="L224" s="5">
        <v>22000</v>
      </c>
      <c r="M224" s="2">
        <v>78000</v>
      </c>
      <c r="N224" s="2">
        <v>6</v>
      </c>
      <c r="O224" s="2"/>
      <c r="P224" s="2"/>
      <c r="Q224" s="2"/>
      <c r="R224" s="2"/>
      <c r="S224" s="2"/>
      <c r="T224" s="2"/>
      <c r="U224" s="2"/>
      <c r="V224" s="2">
        <v>3</v>
      </c>
      <c r="W224" s="2">
        <v>3</v>
      </c>
      <c r="X224" s="2"/>
      <c r="Y224" s="2"/>
      <c r="Z224" s="2"/>
      <c r="AA224" s="2"/>
      <c r="AC224" s="126" t="str">
        <f t="shared" si="10"/>
        <v>CORRECT</v>
      </c>
    </row>
    <row r="225" spans="1:29" x14ac:dyDescent="0.25">
      <c r="A225" s="52">
        <v>224</v>
      </c>
      <c r="B225" s="22" t="s">
        <v>173</v>
      </c>
      <c r="C225" s="17" t="s">
        <v>212</v>
      </c>
      <c r="D225" s="158">
        <v>41395</v>
      </c>
      <c r="E225" s="53" t="s">
        <v>284</v>
      </c>
      <c r="F225" s="13" t="s">
        <v>220</v>
      </c>
      <c r="G225" s="13" t="s">
        <v>218</v>
      </c>
      <c r="H225" s="34" t="s">
        <v>205</v>
      </c>
      <c r="I225" s="5">
        <v>20</v>
      </c>
      <c r="J225" s="2">
        <v>345000</v>
      </c>
      <c r="K225" s="5">
        <v>15</v>
      </c>
      <c r="L225" s="5">
        <v>153000</v>
      </c>
      <c r="M225" s="2">
        <v>192000</v>
      </c>
      <c r="N225" s="2">
        <v>6</v>
      </c>
      <c r="O225" s="2"/>
      <c r="P225" s="2"/>
      <c r="Q225" s="2">
        <v>2</v>
      </c>
      <c r="R225" s="2"/>
      <c r="S225" s="2"/>
      <c r="T225" s="2"/>
      <c r="U225" s="2"/>
      <c r="V225" s="2">
        <v>2</v>
      </c>
      <c r="W225" s="2">
        <v>2</v>
      </c>
      <c r="X225" s="2"/>
      <c r="Y225" s="2"/>
      <c r="Z225" s="2"/>
      <c r="AA225" s="2"/>
      <c r="AC225" s="126" t="str">
        <f t="shared" si="10"/>
        <v>CORRECT</v>
      </c>
    </row>
    <row r="226" spans="1:29" x14ac:dyDescent="0.25">
      <c r="A226" s="52">
        <v>225</v>
      </c>
      <c r="B226" s="22" t="s">
        <v>173</v>
      </c>
      <c r="C226" s="17" t="s">
        <v>246</v>
      </c>
      <c r="D226" s="155" t="s">
        <v>464</v>
      </c>
      <c r="E226" s="53" t="s">
        <v>284</v>
      </c>
      <c r="F226" s="13" t="s">
        <v>220</v>
      </c>
      <c r="G226" s="13" t="s">
        <v>218</v>
      </c>
      <c r="H226" s="34" t="s">
        <v>213</v>
      </c>
      <c r="I226" s="5">
        <v>3</v>
      </c>
      <c r="J226" s="13">
        <v>140000</v>
      </c>
      <c r="K226" s="5">
        <v>0</v>
      </c>
      <c r="L226" s="5">
        <v>65000</v>
      </c>
      <c r="M226" s="2">
        <v>75000</v>
      </c>
      <c r="N226" s="2">
        <v>3</v>
      </c>
      <c r="O226" s="2"/>
      <c r="P226" s="2"/>
      <c r="Q226" s="2"/>
      <c r="R226" s="2"/>
      <c r="S226" s="2"/>
      <c r="T226" s="2"/>
      <c r="U226" s="2"/>
      <c r="V226" s="2"/>
      <c r="W226" s="2">
        <v>3</v>
      </c>
      <c r="X226" s="2"/>
      <c r="Y226" s="2"/>
      <c r="Z226" s="2"/>
      <c r="AA226" s="2"/>
      <c r="AC226" s="126" t="str">
        <f t="shared" si="10"/>
        <v>CORRECT</v>
      </c>
    </row>
    <row r="227" spans="1:29" x14ac:dyDescent="0.25">
      <c r="A227" s="52">
        <v>226</v>
      </c>
      <c r="B227" s="22" t="s">
        <v>173</v>
      </c>
      <c r="C227" s="17" t="s">
        <v>247</v>
      </c>
      <c r="D227" s="158">
        <v>41395</v>
      </c>
      <c r="E227" s="53" t="s">
        <v>284</v>
      </c>
      <c r="F227" s="13" t="s">
        <v>220</v>
      </c>
      <c r="G227" s="13" t="s">
        <v>218</v>
      </c>
      <c r="H227" s="34" t="s">
        <v>205</v>
      </c>
      <c r="I227" s="5">
        <v>12</v>
      </c>
      <c r="J227" s="13">
        <v>112000</v>
      </c>
      <c r="K227" s="5">
        <v>6</v>
      </c>
      <c r="L227" s="5">
        <v>28000</v>
      </c>
      <c r="M227" s="2">
        <v>84000</v>
      </c>
      <c r="N227" s="2">
        <v>6</v>
      </c>
      <c r="O227" s="2"/>
      <c r="P227" s="2"/>
      <c r="Q227" s="2">
        <v>2</v>
      </c>
      <c r="R227" s="2">
        <v>2</v>
      </c>
      <c r="S227" s="2"/>
      <c r="T227" s="2">
        <v>2</v>
      </c>
      <c r="U227" s="2"/>
      <c r="V227" s="2"/>
      <c r="W227" s="2"/>
      <c r="X227" s="2"/>
      <c r="Y227" s="2"/>
      <c r="Z227" s="2"/>
      <c r="AA227" s="2"/>
      <c r="AC227" s="126" t="str">
        <f t="shared" si="10"/>
        <v>CORRECT</v>
      </c>
    </row>
    <row r="228" spans="1:29" x14ac:dyDescent="0.25">
      <c r="A228" s="52">
        <v>227</v>
      </c>
      <c r="B228" s="22" t="s">
        <v>173</v>
      </c>
      <c r="C228" s="17" t="s">
        <v>214</v>
      </c>
      <c r="D228" s="158">
        <v>41579</v>
      </c>
      <c r="E228" s="53" t="s">
        <v>284</v>
      </c>
      <c r="F228" s="13" t="s">
        <v>220</v>
      </c>
      <c r="G228" s="13" t="s">
        <v>218</v>
      </c>
      <c r="H228" s="34" t="s">
        <v>205</v>
      </c>
      <c r="I228" s="5">
        <v>13</v>
      </c>
      <c r="J228" s="5">
        <v>182000</v>
      </c>
      <c r="K228" s="5">
        <v>0</v>
      </c>
      <c r="L228" s="5">
        <v>0</v>
      </c>
      <c r="M228" s="2">
        <v>0</v>
      </c>
      <c r="N228" s="2">
        <v>13</v>
      </c>
      <c r="O228" s="2"/>
      <c r="P228" s="2"/>
      <c r="Q228" s="2"/>
      <c r="R228" s="2"/>
      <c r="S228" s="2"/>
      <c r="T228" s="2"/>
      <c r="U228" s="2">
        <v>3</v>
      </c>
      <c r="V228" s="2">
        <v>2</v>
      </c>
      <c r="W228" s="2">
        <v>3</v>
      </c>
      <c r="X228" s="2">
        <v>2</v>
      </c>
      <c r="Y228" s="2">
        <v>3</v>
      </c>
      <c r="Z228" s="2"/>
      <c r="AA228" s="2"/>
      <c r="AC228" s="126" t="str">
        <f t="shared" si="10"/>
        <v>CORRECT</v>
      </c>
    </row>
    <row r="229" spans="1:29" x14ac:dyDescent="0.25">
      <c r="A229" s="52">
        <v>228</v>
      </c>
      <c r="B229" s="22" t="s">
        <v>173</v>
      </c>
      <c r="C229" s="17" t="s">
        <v>226</v>
      </c>
      <c r="D229" s="158">
        <v>41395</v>
      </c>
      <c r="E229" s="53" t="s">
        <v>284</v>
      </c>
      <c r="F229" s="13" t="s">
        <v>220</v>
      </c>
      <c r="G229" s="13" t="s">
        <v>218</v>
      </c>
      <c r="H229" s="34" t="s">
        <v>205</v>
      </c>
      <c r="I229" s="5">
        <v>16</v>
      </c>
      <c r="J229" s="5">
        <v>272000</v>
      </c>
      <c r="K229" s="5">
        <v>6</v>
      </c>
      <c r="L229" s="5">
        <v>170000</v>
      </c>
      <c r="M229" s="2">
        <v>172000</v>
      </c>
      <c r="N229" s="2">
        <v>10</v>
      </c>
      <c r="O229" s="2"/>
      <c r="P229" s="2"/>
      <c r="Q229" s="2"/>
      <c r="R229" s="2">
        <v>2</v>
      </c>
      <c r="S229" s="2">
        <v>4</v>
      </c>
      <c r="T229" s="2">
        <v>4</v>
      </c>
      <c r="U229" s="2"/>
      <c r="V229" s="2"/>
      <c r="W229" s="2"/>
      <c r="X229" s="2"/>
      <c r="Y229" s="2"/>
      <c r="Z229" s="2"/>
      <c r="AA229" s="2"/>
      <c r="AC229" s="126" t="str">
        <f t="shared" si="10"/>
        <v>CORRECT</v>
      </c>
    </row>
    <row r="230" spans="1:29" x14ac:dyDescent="0.25">
      <c r="A230" s="52">
        <v>229</v>
      </c>
      <c r="B230" s="22" t="s">
        <v>173</v>
      </c>
      <c r="C230" s="17" t="s">
        <v>215</v>
      </c>
      <c r="D230" s="158">
        <v>41426</v>
      </c>
      <c r="E230" s="53" t="s">
        <v>284</v>
      </c>
      <c r="F230" s="13" t="s">
        <v>220</v>
      </c>
      <c r="G230" s="13" t="s">
        <v>218</v>
      </c>
      <c r="H230" s="34" t="s">
        <v>205</v>
      </c>
      <c r="I230" s="5">
        <v>22</v>
      </c>
      <c r="J230" s="5">
        <v>440000</v>
      </c>
      <c r="K230" s="5">
        <v>22</v>
      </c>
      <c r="L230" s="5">
        <v>440000</v>
      </c>
      <c r="M230" s="2">
        <v>440000</v>
      </c>
      <c r="N230" s="2">
        <v>22</v>
      </c>
      <c r="O230" s="2"/>
      <c r="P230" s="2"/>
      <c r="Q230" s="2"/>
      <c r="R230" s="2"/>
      <c r="S230" s="2"/>
      <c r="T230" s="2">
        <v>5</v>
      </c>
      <c r="U230" s="2">
        <v>8</v>
      </c>
      <c r="V230" s="2">
        <v>2</v>
      </c>
      <c r="W230" s="2"/>
      <c r="X230" s="2">
        <v>5</v>
      </c>
      <c r="Y230" s="2">
        <v>2</v>
      </c>
      <c r="Z230" s="2"/>
      <c r="AA230" s="2"/>
      <c r="AC230" s="126" t="str">
        <f t="shared" si="10"/>
        <v>CORRECT</v>
      </c>
    </row>
    <row r="231" spans="1:29" x14ac:dyDescent="0.25">
      <c r="A231" s="52">
        <v>230</v>
      </c>
      <c r="B231" s="22" t="s">
        <v>173</v>
      </c>
      <c r="C231" s="17" t="s">
        <v>343</v>
      </c>
      <c r="D231" s="158">
        <v>41518</v>
      </c>
      <c r="E231" s="53" t="s">
        <v>284</v>
      </c>
      <c r="F231" s="13" t="s">
        <v>220</v>
      </c>
      <c r="G231" s="13" t="s">
        <v>218</v>
      </c>
      <c r="H231" s="34" t="s">
        <v>342</v>
      </c>
      <c r="I231" s="5">
        <v>3</v>
      </c>
      <c r="J231" s="5">
        <f>15000*3</f>
        <v>45000</v>
      </c>
      <c r="K231" s="5">
        <v>0</v>
      </c>
      <c r="L231" s="5">
        <v>0</v>
      </c>
      <c r="M231" s="2">
        <v>0</v>
      </c>
      <c r="N231" s="2">
        <v>3</v>
      </c>
      <c r="O231" s="2"/>
      <c r="P231" s="2"/>
      <c r="Q231" s="2"/>
      <c r="R231" s="2"/>
      <c r="S231" s="2"/>
      <c r="T231" s="2"/>
      <c r="U231" s="2">
        <v>3</v>
      </c>
      <c r="V231" s="2"/>
      <c r="W231" s="2"/>
      <c r="X231" s="2"/>
      <c r="Y231" s="2"/>
      <c r="Z231" s="2"/>
      <c r="AA231" s="2"/>
      <c r="AC231" s="126" t="str">
        <f t="shared" si="10"/>
        <v>CORRECT</v>
      </c>
    </row>
    <row r="232" spans="1:29" x14ac:dyDescent="0.25">
      <c r="A232" s="52">
        <v>231</v>
      </c>
      <c r="B232" s="22" t="s">
        <v>173</v>
      </c>
      <c r="C232" s="17" t="s">
        <v>344</v>
      </c>
      <c r="D232" s="158">
        <v>41548</v>
      </c>
      <c r="E232" s="53" t="s">
        <v>284</v>
      </c>
      <c r="F232" s="13" t="s">
        <v>220</v>
      </c>
      <c r="G232" s="13" t="s">
        <v>218</v>
      </c>
      <c r="H232" s="34" t="s">
        <v>342</v>
      </c>
      <c r="I232" s="5">
        <v>2</v>
      </c>
      <c r="J232" s="5">
        <f>18000*2</f>
        <v>36000</v>
      </c>
      <c r="K232" s="5">
        <v>0</v>
      </c>
      <c r="L232" s="5">
        <v>0</v>
      </c>
      <c r="M232" s="2">
        <v>0</v>
      </c>
      <c r="N232" s="2">
        <v>2</v>
      </c>
      <c r="O232" s="2"/>
      <c r="P232" s="2"/>
      <c r="Q232" s="2"/>
      <c r="R232" s="2"/>
      <c r="S232" s="2"/>
      <c r="T232" s="2"/>
      <c r="U232" s="2">
        <v>2</v>
      </c>
      <c r="V232" s="2"/>
      <c r="W232" s="2"/>
      <c r="X232" s="2"/>
      <c r="Y232" s="2"/>
      <c r="Z232" s="2"/>
      <c r="AA232" s="2"/>
      <c r="AC232" s="126" t="str">
        <f t="shared" si="10"/>
        <v>CORRECT</v>
      </c>
    </row>
    <row r="233" spans="1:29" x14ac:dyDescent="0.25">
      <c r="A233" s="52">
        <v>232</v>
      </c>
      <c r="B233" s="22" t="s">
        <v>173</v>
      </c>
      <c r="C233" s="116" t="s">
        <v>374</v>
      </c>
      <c r="D233" s="158">
        <v>41548</v>
      </c>
      <c r="E233" s="53" t="s">
        <v>284</v>
      </c>
      <c r="F233" s="13" t="s">
        <v>220</v>
      </c>
      <c r="G233" s="13" t="s">
        <v>218</v>
      </c>
      <c r="H233" s="117" t="s">
        <v>176</v>
      </c>
      <c r="I233" s="118">
        <v>9</v>
      </c>
      <c r="J233" s="120">
        <v>144000</v>
      </c>
      <c r="K233" s="122">
        <v>0</v>
      </c>
      <c r="L233" s="122">
        <v>0</v>
      </c>
      <c r="M233" s="124">
        <v>112000</v>
      </c>
      <c r="N233" s="126">
        <v>7</v>
      </c>
      <c r="O233" s="2"/>
      <c r="P233" s="2"/>
      <c r="Q233" s="2"/>
      <c r="R233" s="2"/>
      <c r="S233" s="2"/>
      <c r="T233" s="2"/>
      <c r="U233" s="2"/>
      <c r="V233" s="2">
        <v>2</v>
      </c>
      <c r="W233" s="2"/>
      <c r="X233" s="2">
        <v>2</v>
      </c>
      <c r="Y233" s="2">
        <v>3</v>
      </c>
      <c r="Z233" s="2"/>
      <c r="AA233" s="2"/>
      <c r="AC233" s="126" t="str">
        <f t="shared" si="10"/>
        <v>CORRECT</v>
      </c>
    </row>
    <row r="234" spans="1:29" x14ac:dyDescent="0.25">
      <c r="A234" s="52">
        <v>233</v>
      </c>
      <c r="B234" s="22" t="s">
        <v>173</v>
      </c>
      <c r="C234" s="116" t="s">
        <v>375</v>
      </c>
      <c r="D234" s="158">
        <v>41548</v>
      </c>
      <c r="E234" s="53" t="s">
        <v>284</v>
      </c>
      <c r="F234" s="13" t="s">
        <v>220</v>
      </c>
      <c r="G234" s="13" t="s">
        <v>218</v>
      </c>
      <c r="H234" s="117" t="s">
        <v>342</v>
      </c>
      <c r="I234" s="119">
        <v>2</v>
      </c>
      <c r="J234" s="121">
        <v>28000</v>
      </c>
      <c r="K234" s="123">
        <v>0</v>
      </c>
      <c r="L234" s="123">
        <v>0</v>
      </c>
      <c r="M234" s="125">
        <v>28000</v>
      </c>
      <c r="N234" s="127">
        <v>2</v>
      </c>
      <c r="O234" s="2"/>
      <c r="P234" s="2"/>
      <c r="Q234" s="2"/>
      <c r="R234" s="2"/>
      <c r="S234" s="2"/>
      <c r="T234" s="2"/>
      <c r="U234" s="2"/>
      <c r="V234" s="2">
        <v>2</v>
      </c>
      <c r="W234" s="2"/>
      <c r="X234" s="2"/>
      <c r="Y234" s="2"/>
      <c r="Z234" s="2"/>
      <c r="AA234" s="2"/>
      <c r="AC234" s="126" t="str">
        <f t="shared" si="10"/>
        <v>CORRECT</v>
      </c>
    </row>
    <row r="235" spans="1:29" x14ac:dyDescent="0.25">
      <c r="A235" s="52">
        <v>234</v>
      </c>
      <c r="B235" s="22" t="s">
        <v>173</v>
      </c>
      <c r="C235" s="116" t="s">
        <v>344</v>
      </c>
      <c r="D235" s="158">
        <v>41579</v>
      </c>
      <c r="E235" s="53" t="s">
        <v>284</v>
      </c>
      <c r="F235" s="13" t="s">
        <v>220</v>
      </c>
      <c r="G235" s="13" t="s">
        <v>218</v>
      </c>
      <c r="H235" s="117" t="s">
        <v>376</v>
      </c>
      <c r="I235" s="118">
        <v>4</v>
      </c>
      <c r="J235" s="120">
        <v>48000</v>
      </c>
      <c r="K235" s="122">
        <v>0</v>
      </c>
      <c r="L235" s="122">
        <v>0</v>
      </c>
      <c r="M235" s="124">
        <v>48000</v>
      </c>
      <c r="N235" s="126">
        <v>4</v>
      </c>
      <c r="O235" s="2"/>
      <c r="P235" s="2"/>
      <c r="Q235" s="2"/>
      <c r="R235" s="2"/>
      <c r="S235" s="2"/>
      <c r="T235" s="2"/>
      <c r="U235" s="2"/>
      <c r="V235" s="2">
        <v>4</v>
      </c>
      <c r="W235" s="2"/>
      <c r="X235" s="2"/>
      <c r="Y235" s="2"/>
      <c r="Z235" s="2"/>
      <c r="AA235" s="2"/>
      <c r="AC235" s="126" t="str">
        <f t="shared" si="10"/>
        <v>CORRECT</v>
      </c>
    </row>
    <row r="236" spans="1:29" x14ac:dyDescent="0.25">
      <c r="A236" s="52">
        <v>235</v>
      </c>
      <c r="B236" s="22" t="s">
        <v>173</v>
      </c>
      <c r="C236" s="17" t="s">
        <v>226</v>
      </c>
      <c r="D236" s="158">
        <v>41548</v>
      </c>
      <c r="E236" s="53" t="s">
        <v>284</v>
      </c>
      <c r="F236" s="13" t="s">
        <v>220</v>
      </c>
      <c r="G236" s="13" t="s">
        <v>218</v>
      </c>
      <c r="H236" s="34" t="s">
        <v>377</v>
      </c>
      <c r="I236" s="5">
        <v>3</v>
      </c>
      <c r="J236" s="5">
        <f>17000*2</f>
        <v>34000</v>
      </c>
      <c r="K236" s="5">
        <v>0</v>
      </c>
      <c r="L236" s="5">
        <v>0</v>
      </c>
      <c r="M236" s="5">
        <f>17000*2</f>
        <v>34000</v>
      </c>
      <c r="N236" s="2">
        <v>3</v>
      </c>
      <c r="O236" s="2"/>
      <c r="P236" s="2"/>
      <c r="Q236" s="2"/>
      <c r="R236" s="2"/>
      <c r="S236" s="2"/>
      <c r="T236" s="2"/>
      <c r="U236" s="2"/>
      <c r="V236" s="2">
        <v>2</v>
      </c>
      <c r="W236" s="2">
        <v>1</v>
      </c>
      <c r="X236" s="2"/>
      <c r="Y236" s="2"/>
      <c r="Z236" s="2"/>
      <c r="AA236" s="2"/>
      <c r="AC236" s="126" t="str">
        <f t="shared" si="10"/>
        <v>CORRECT</v>
      </c>
    </row>
    <row r="237" spans="1:29" x14ac:dyDescent="0.25">
      <c r="A237" s="52">
        <v>236</v>
      </c>
      <c r="B237" s="22" t="s">
        <v>173</v>
      </c>
      <c r="C237" s="17" t="s">
        <v>23</v>
      </c>
      <c r="D237" s="158">
        <v>41548</v>
      </c>
      <c r="E237" s="53" t="s">
        <v>284</v>
      </c>
      <c r="F237" s="13" t="s">
        <v>220</v>
      </c>
      <c r="G237" s="13" t="s">
        <v>218</v>
      </c>
      <c r="H237" s="34" t="s">
        <v>205</v>
      </c>
      <c r="I237" s="5">
        <v>5</v>
      </c>
      <c r="J237" s="5">
        <v>115000</v>
      </c>
      <c r="K237" s="5">
        <v>0</v>
      </c>
      <c r="L237" s="5">
        <v>0</v>
      </c>
      <c r="M237" s="5">
        <v>115000</v>
      </c>
      <c r="N237" s="2">
        <v>5</v>
      </c>
      <c r="O237" s="2"/>
      <c r="P237" s="2"/>
      <c r="Q237" s="2"/>
      <c r="R237" s="2"/>
      <c r="S237" s="2"/>
      <c r="T237" s="2"/>
      <c r="U237" s="2"/>
      <c r="V237" s="2">
        <v>5</v>
      </c>
      <c r="W237" s="2"/>
      <c r="X237" s="2"/>
      <c r="Y237" s="2"/>
      <c r="Z237" s="2"/>
      <c r="AA237" s="2"/>
      <c r="AC237" s="126" t="str">
        <f t="shared" si="10"/>
        <v>CORRECT</v>
      </c>
    </row>
    <row r="238" spans="1:29" x14ac:dyDescent="0.25">
      <c r="A238" s="52">
        <v>237</v>
      </c>
      <c r="B238" s="22" t="s">
        <v>173</v>
      </c>
      <c r="C238" s="17" t="s">
        <v>23</v>
      </c>
      <c r="D238" s="158">
        <v>41579</v>
      </c>
      <c r="E238" s="53" t="s">
        <v>284</v>
      </c>
      <c r="F238" s="13" t="s">
        <v>220</v>
      </c>
      <c r="G238" s="13" t="s">
        <v>218</v>
      </c>
      <c r="H238" s="34" t="s">
        <v>342</v>
      </c>
      <c r="I238" s="5">
        <v>2</v>
      </c>
      <c r="J238" s="5">
        <v>16000</v>
      </c>
      <c r="K238" s="5">
        <v>0</v>
      </c>
      <c r="L238" s="5">
        <v>0</v>
      </c>
      <c r="M238" s="5">
        <v>16000</v>
      </c>
      <c r="N238" s="2">
        <v>2</v>
      </c>
      <c r="O238" s="2"/>
      <c r="P238" s="2"/>
      <c r="Q238" s="2"/>
      <c r="R238" s="2"/>
      <c r="S238" s="2"/>
      <c r="T238" s="2"/>
      <c r="U238" s="2"/>
      <c r="V238" s="2"/>
      <c r="W238" s="2">
        <v>2</v>
      </c>
      <c r="X238" s="2"/>
      <c r="Y238" s="2"/>
      <c r="Z238" s="2"/>
      <c r="AA238" s="2"/>
      <c r="AC238" s="126" t="str">
        <f t="shared" si="10"/>
        <v>CORRECT</v>
      </c>
    </row>
    <row r="239" spans="1:29" s="126" customFormat="1" x14ac:dyDescent="0.25">
      <c r="A239" s="52">
        <v>238</v>
      </c>
      <c r="B239" s="22" t="s">
        <v>173</v>
      </c>
      <c r="C239" s="17" t="s">
        <v>378</v>
      </c>
      <c r="D239" s="158">
        <v>41579</v>
      </c>
      <c r="E239" s="53" t="s">
        <v>284</v>
      </c>
      <c r="F239" s="13" t="s">
        <v>220</v>
      </c>
      <c r="G239" s="13" t="s">
        <v>218</v>
      </c>
      <c r="H239" s="34" t="s">
        <v>103</v>
      </c>
      <c r="I239" s="5">
        <v>2</v>
      </c>
      <c r="J239" s="5">
        <f>16000*2</f>
        <v>32000</v>
      </c>
      <c r="K239" s="5">
        <v>0</v>
      </c>
      <c r="L239" s="5">
        <v>0</v>
      </c>
      <c r="M239" s="5">
        <f>16000*2</f>
        <v>32000</v>
      </c>
      <c r="N239" s="2">
        <v>2</v>
      </c>
      <c r="O239" s="2"/>
      <c r="P239" s="2"/>
      <c r="Q239" s="2"/>
      <c r="R239" s="2"/>
      <c r="S239" s="2"/>
      <c r="T239" s="2"/>
      <c r="U239" s="2"/>
      <c r="V239" s="2"/>
      <c r="W239" s="2">
        <v>2</v>
      </c>
      <c r="X239" s="2"/>
      <c r="Y239" s="2"/>
      <c r="Z239" s="2"/>
      <c r="AA239" s="2"/>
      <c r="AC239" s="126" t="str">
        <f t="shared" si="10"/>
        <v>CORRECT</v>
      </c>
    </row>
    <row r="240" spans="1:29" s="3" customFormat="1" ht="15" x14ac:dyDescent="0.25">
      <c r="A240" s="52">
        <v>239</v>
      </c>
      <c r="B240" s="22" t="s">
        <v>173</v>
      </c>
      <c r="C240" s="97" t="s">
        <v>226</v>
      </c>
      <c r="D240" s="158">
        <v>41579</v>
      </c>
      <c r="E240" s="53" t="s">
        <v>284</v>
      </c>
      <c r="F240" s="97" t="s">
        <v>220</v>
      </c>
      <c r="G240" s="97" t="s">
        <v>218</v>
      </c>
      <c r="H240" s="97" t="s">
        <v>426</v>
      </c>
      <c r="I240" s="3">
        <v>1</v>
      </c>
      <c r="J240" s="3">
        <v>17000</v>
      </c>
      <c r="K240" s="3">
        <v>0</v>
      </c>
      <c r="L240" s="3">
        <v>0</v>
      </c>
      <c r="M240" s="3">
        <v>17000</v>
      </c>
      <c r="N240" s="3">
        <v>1</v>
      </c>
      <c r="W240" s="3">
        <v>1</v>
      </c>
      <c r="AC240" s="126" t="str">
        <f t="shared" si="10"/>
        <v>CORRECT</v>
      </c>
    </row>
    <row r="241" spans="1:29" s="3" customFormat="1" ht="15" x14ac:dyDescent="0.25">
      <c r="A241" s="52">
        <v>240</v>
      </c>
      <c r="B241" s="22" t="s">
        <v>173</v>
      </c>
      <c r="C241" s="97" t="s">
        <v>427</v>
      </c>
      <c r="D241" s="158">
        <v>41579</v>
      </c>
      <c r="E241" s="53" t="s">
        <v>284</v>
      </c>
      <c r="F241" s="97" t="s">
        <v>220</v>
      </c>
      <c r="G241" s="97" t="s">
        <v>218</v>
      </c>
      <c r="H241" s="97" t="s">
        <v>235</v>
      </c>
      <c r="I241" s="3">
        <v>2</v>
      </c>
      <c r="J241" s="3">
        <v>28000</v>
      </c>
      <c r="K241" s="3">
        <v>0</v>
      </c>
      <c r="L241" s="3">
        <v>0</v>
      </c>
      <c r="M241" s="3">
        <v>28000</v>
      </c>
      <c r="N241" s="3">
        <v>2</v>
      </c>
      <c r="W241" s="3">
        <v>2</v>
      </c>
      <c r="AC241" s="126" t="str">
        <f t="shared" si="10"/>
        <v>CORRECT</v>
      </c>
    </row>
    <row r="242" spans="1:29" s="3" customFormat="1" ht="15" x14ac:dyDescent="0.25">
      <c r="A242" s="52">
        <v>241</v>
      </c>
      <c r="B242" s="22" t="s">
        <v>173</v>
      </c>
      <c r="C242" s="97" t="s">
        <v>428</v>
      </c>
      <c r="D242" s="158">
        <v>41579</v>
      </c>
      <c r="E242" s="53" t="s">
        <v>284</v>
      </c>
      <c r="F242" s="97" t="s">
        <v>220</v>
      </c>
      <c r="G242" s="97" t="s">
        <v>218</v>
      </c>
      <c r="H242" s="97" t="s">
        <v>280</v>
      </c>
      <c r="I242" s="3">
        <v>2</v>
      </c>
      <c r="J242" s="3">
        <v>30000</v>
      </c>
      <c r="K242" s="3">
        <v>0</v>
      </c>
      <c r="L242" s="3">
        <v>0</v>
      </c>
      <c r="M242" s="3">
        <v>30000</v>
      </c>
      <c r="N242" s="3">
        <v>2</v>
      </c>
      <c r="W242" s="3">
        <v>2</v>
      </c>
      <c r="AC242" s="126" t="str">
        <f t="shared" si="10"/>
        <v>CORRECT</v>
      </c>
    </row>
    <row r="243" spans="1:29" s="3" customFormat="1" ht="15" x14ac:dyDescent="0.25">
      <c r="A243" s="52">
        <v>242</v>
      </c>
      <c r="B243" s="22" t="s">
        <v>173</v>
      </c>
      <c r="C243" s="97" t="s">
        <v>428</v>
      </c>
      <c r="D243" s="158">
        <v>41579</v>
      </c>
      <c r="E243" s="53" t="s">
        <v>284</v>
      </c>
      <c r="F243" s="97" t="s">
        <v>220</v>
      </c>
      <c r="G243" s="97" t="s">
        <v>218</v>
      </c>
      <c r="H243" s="97" t="s">
        <v>109</v>
      </c>
      <c r="I243" s="3">
        <v>2</v>
      </c>
      <c r="J243" s="97">
        <v>30000</v>
      </c>
      <c r="K243" s="97">
        <v>0</v>
      </c>
      <c r="L243" s="97">
        <v>0</v>
      </c>
      <c r="M243" s="97">
        <v>30000</v>
      </c>
      <c r="N243" s="97">
        <v>2</v>
      </c>
      <c r="W243" s="3">
        <v>2</v>
      </c>
      <c r="AC243" s="126" t="str">
        <f t="shared" si="10"/>
        <v>CORRECT</v>
      </c>
    </row>
    <row r="244" spans="1:29" s="3" customFormat="1" ht="15" x14ac:dyDescent="0.25">
      <c r="A244" s="52">
        <v>243</v>
      </c>
      <c r="B244" s="22" t="s">
        <v>173</v>
      </c>
      <c r="C244" s="97" t="s">
        <v>23</v>
      </c>
      <c r="D244" s="158">
        <v>41579</v>
      </c>
      <c r="E244" s="53" t="s">
        <v>284</v>
      </c>
      <c r="F244" s="97" t="s">
        <v>220</v>
      </c>
      <c r="G244" s="97" t="s">
        <v>23</v>
      </c>
      <c r="H244" s="97" t="s">
        <v>429</v>
      </c>
      <c r="I244" s="3">
        <v>5</v>
      </c>
      <c r="J244" s="3">
        <v>68000</v>
      </c>
      <c r="K244" s="3">
        <v>0</v>
      </c>
      <c r="L244" s="3">
        <v>0</v>
      </c>
      <c r="M244" s="3">
        <v>68000</v>
      </c>
      <c r="N244" s="3">
        <v>5</v>
      </c>
      <c r="W244" s="3">
        <v>2</v>
      </c>
      <c r="X244" s="3">
        <v>3</v>
      </c>
      <c r="AC244" s="126" t="str">
        <f t="shared" si="10"/>
        <v>CORRECT</v>
      </c>
    </row>
    <row r="245" spans="1:29" s="3" customFormat="1" ht="15" x14ac:dyDescent="0.25">
      <c r="A245" s="52"/>
      <c r="D245" s="97"/>
      <c r="AC245" s="126" t="str">
        <f t="shared" si="10"/>
        <v>CORRECT</v>
      </c>
    </row>
    <row r="246" spans="1:29" s="3" customFormat="1" ht="15" x14ac:dyDescent="0.25">
      <c r="A246" s="52"/>
      <c r="D246" s="97"/>
      <c r="AC246" s="126" t="str">
        <f t="shared" si="10"/>
        <v>CORRECT</v>
      </c>
    </row>
    <row r="247" spans="1:29" s="3" customFormat="1" ht="15" x14ac:dyDescent="0.25">
      <c r="A247" s="52"/>
      <c r="D247" s="97"/>
      <c r="AC247" s="126" t="str">
        <f t="shared" si="10"/>
        <v>CORRECT</v>
      </c>
    </row>
    <row r="248" spans="1:29" s="3" customFormat="1" ht="15" x14ac:dyDescent="0.25">
      <c r="A248" s="52"/>
      <c r="D248" s="97"/>
      <c r="AC248" s="126" t="str">
        <f t="shared" si="10"/>
        <v>CORRECT</v>
      </c>
    </row>
    <row r="249" spans="1:29" s="3" customFormat="1" ht="15" x14ac:dyDescent="0.25">
      <c r="A249" s="52"/>
      <c r="D249" s="97"/>
      <c r="AC249" s="126" t="str">
        <f t="shared" si="10"/>
        <v>CORRECT</v>
      </c>
    </row>
    <row r="250" spans="1:29" s="3" customFormat="1" ht="15" x14ac:dyDescent="0.25">
      <c r="A250" s="52"/>
      <c r="D250" s="97"/>
      <c r="AC250" s="126" t="str">
        <f t="shared" si="10"/>
        <v>CORRECT</v>
      </c>
    </row>
    <row r="251" spans="1:29" s="3" customFormat="1" ht="15" x14ac:dyDescent="0.25">
      <c r="A251" s="52"/>
      <c r="D251" s="97"/>
      <c r="AC251" s="126" t="str">
        <f t="shared" si="10"/>
        <v>CORRECT</v>
      </c>
    </row>
    <row r="252" spans="1:29" s="3" customFormat="1" ht="15" x14ac:dyDescent="0.25">
      <c r="A252" s="52"/>
      <c r="D252" s="97"/>
      <c r="AC252" s="126" t="str">
        <f t="shared" si="10"/>
        <v>CORRECT</v>
      </c>
    </row>
    <row r="253" spans="1:29" s="3" customFormat="1" ht="15" x14ac:dyDescent="0.25">
      <c r="A253" s="52"/>
      <c r="D253" s="97"/>
      <c r="AC253" s="126" t="str">
        <f t="shared" si="10"/>
        <v>CORRECT</v>
      </c>
    </row>
    <row r="254" spans="1:29" s="3" customFormat="1" ht="15" x14ac:dyDescent="0.25">
      <c r="A254" s="52"/>
      <c r="D254" s="97"/>
      <c r="AC254" s="126" t="str">
        <f t="shared" si="10"/>
        <v>CORRECT</v>
      </c>
    </row>
    <row r="255" spans="1:29" s="3" customFormat="1" ht="15" x14ac:dyDescent="0.25">
      <c r="A255" s="52"/>
      <c r="D255" s="97"/>
      <c r="AC255" s="126" t="str">
        <f t="shared" si="10"/>
        <v>CORRECT</v>
      </c>
    </row>
    <row r="256" spans="1:29" s="3" customFormat="1" ht="15" x14ac:dyDescent="0.25">
      <c r="A256" s="52"/>
      <c r="D256" s="97"/>
      <c r="AC256" s="126" t="str">
        <f t="shared" si="10"/>
        <v>CORRECT</v>
      </c>
    </row>
    <row r="257" spans="1:29" s="3" customFormat="1" ht="15" x14ac:dyDescent="0.25">
      <c r="A257" s="52"/>
      <c r="D257" s="97"/>
      <c r="AC257" s="126" t="str">
        <f t="shared" si="10"/>
        <v>CORRECT</v>
      </c>
    </row>
    <row r="258" spans="1:29" x14ac:dyDescent="0.25">
      <c r="A258" s="52"/>
      <c r="B258" s="4"/>
      <c r="C258" s="4"/>
      <c r="D258" s="126"/>
      <c r="E258" s="4"/>
      <c r="H258" s="4"/>
      <c r="AC258" s="126" t="str">
        <f t="shared" si="10"/>
        <v>CORRECT</v>
      </c>
    </row>
    <row r="259" spans="1:29" x14ac:dyDescent="0.25">
      <c r="A259" s="52"/>
      <c r="B259" s="4"/>
      <c r="C259" s="4"/>
      <c r="D259" s="126"/>
      <c r="E259" s="4"/>
      <c r="H259" s="4"/>
      <c r="AC259" s="126" t="str">
        <f t="shared" si="10"/>
        <v>CORRECT</v>
      </c>
    </row>
    <row r="260" spans="1:29" x14ac:dyDescent="0.25">
      <c r="A260" s="52"/>
      <c r="B260" s="4"/>
      <c r="C260" s="4"/>
      <c r="D260" s="126"/>
      <c r="E260" s="4"/>
      <c r="H260" s="4"/>
      <c r="AC260" s="126" t="str">
        <f t="shared" si="10"/>
        <v>CORRECT</v>
      </c>
    </row>
    <row r="261" spans="1:29" x14ac:dyDescent="0.25">
      <c r="AC261" s="126" t="str">
        <f t="shared" si="10"/>
        <v>CORRECT</v>
      </c>
    </row>
    <row r="262" spans="1:29" x14ac:dyDescent="0.25">
      <c r="I262" s="95"/>
      <c r="J262" s="95"/>
      <c r="K262" s="95"/>
      <c r="L262" s="95"/>
      <c r="M262" s="95"/>
      <c r="N262" s="95"/>
      <c r="O262" s="95"/>
      <c r="AC262" s="126" t="str">
        <f t="shared" si="10"/>
        <v>CORRECT</v>
      </c>
    </row>
    <row r="263" spans="1:29" x14ac:dyDescent="0.25">
      <c r="F263" s="4" t="s">
        <v>198</v>
      </c>
      <c r="AC263" s="126" t="str">
        <f t="shared" si="10"/>
        <v>CORRECT</v>
      </c>
    </row>
    <row r="264" spans="1:29" x14ac:dyDescent="0.25">
      <c r="AC264" s="126" t="str">
        <f t="shared" si="10"/>
        <v>CORRECT</v>
      </c>
    </row>
    <row r="265" spans="1:29" x14ac:dyDescent="0.25">
      <c r="AC265" s="126" t="str">
        <f t="shared" ref="AC265:AC322" si="11">IF(SUM(P265:AA265)=N265,"CORRECT","NOT CORRECT")</f>
        <v>CORRECT</v>
      </c>
    </row>
    <row r="266" spans="1:29" x14ac:dyDescent="0.25">
      <c r="AC266" s="126" t="str">
        <f t="shared" si="11"/>
        <v>CORRECT</v>
      </c>
    </row>
    <row r="267" spans="1:29" x14ac:dyDescent="0.25">
      <c r="AC267" s="126" t="str">
        <f t="shared" si="11"/>
        <v>CORRECT</v>
      </c>
    </row>
    <row r="268" spans="1:29" x14ac:dyDescent="0.25">
      <c r="AC268" s="126" t="str">
        <f t="shared" si="11"/>
        <v>CORRECT</v>
      </c>
    </row>
    <row r="269" spans="1:29" x14ac:dyDescent="0.25">
      <c r="AC269" s="126" t="str">
        <f t="shared" si="11"/>
        <v>CORRECT</v>
      </c>
    </row>
    <row r="270" spans="1:29" x14ac:dyDescent="0.25">
      <c r="AC270" s="126" t="str">
        <f t="shared" si="11"/>
        <v>CORRECT</v>
      </c>
    </row>
    <row r="271" spans="1:29" x14ac:dyDescent="0.25">
      <c r="AC271" s="126" t="str">
        <f t="shared" si="11"/>
        <v>CORRECT</v>
      </c>
    </row>
    <row r="272" spans="1:29" x14ac:dyDescent="0.25">
      <c r="AC272" s="126" t="str">
        <f t="shared" si="11"/>
        <v>CORRECT</v>
      </c>
    </row>
    <row r="273" spans="29:29" x14ac:dyDescent="0.25">
      <c r="AC273" s="126" t="str">
        <f t="shared" si="11"/>
        <v>CORRECT</v>
      </c>
    </row>
    <row r="274" spans="29:29" x14ac:dyDescent="0.25">
      <c r="AC274" s="126" t="str">
        <f t="shared" si="11"/>
        <v>CORRECT</v>
      </c>
    </row>
    <row r="275" spans="29:29" x14ac:dyDescent="0.25">
      <c r="AC275" s="126" t="str">
        <f t="shared" si="11"/>
        <v>CORRECT</v>
      </c>
    </row>
    <row r="276" spans="29:29" x14ac:dyDescent="0.25">
      <c r="AC276" s="126" t="str">
        <f t="shared" si="11"/>
        <v>CORRECT</v>
      </c>
    </row>
    <row r="277" spans="29:29" x14ac:dyDescent="0.25">
      <c r="AC277" s="126" t="str">
        <f t="shared" si="11"/>
        <v>CORRECT</v>
      </c>
    </row>
    <row r="278" spans="29:29" x14ac:dyDescent="0.25">
      <c r="AC278" s="126" t="str">
        <f t="shared" si="11"/>
        <v>CORRECT</v>
      </c>
    </row>
    <row r="279" spans="29:29" x14ac:dyDescent="0.25">
      <c r="AC279" s="126" t="str">
        <f t="shared" si="11"/>
        <v>CORRECT</v>
      </c>
    </row>
    <row r="280" spans="29:29" x14ac:dyDescent="0.25">
      <c r="AC280" s="126" t="str">
        <f t="shared" si="11"/>
        <v>CORRECT</v>
      </c>
    </row>
    <row r="281" spans="29:29" x14ac:dyDescent="0.25">
      <c r="AC281" s="126" t="str">
        <f t="shared" si="11"/>
        <v>CORRECT</v>
      </c>
    </row>
    <row r="282" spans="29:29" x14ac:dyDescent="0.25">
      <c r="AC282" s="126" t="str">
        <f t="shared" si="11"/>
        <v>CORRECT</v>
      </c>
    </row>
    <row r="283" spans="29:29" x14ac:dyDescent="0.25">
      <c r="AC283" s="126" t="str">
        <f t="shared" si="11"/>
        <v>CORRECT</v>
      </c>
    </row>
    <row r="284" spans="29:29" x14ac:dyDescent="0.25">
      <c r="AC284" s="126" t="str">
        <f t="shared" si="11"/>
        <v>CORRECT</v>
      </c>
    </row>
    <row r="285" spans="29:29" x14ac:dyDescent="0.25">
      <c r="AC285" s="126" t="str">
        <f t="shared" si="11"/>
        <v>CORRECT</v>
      </c>
    </row>
    <row r="286" spans="29:29" x14ac:dyDescent="0.25">
      <c r="AC286" s="126" t="str">
        <f t="shared" si="11"/>
        <v>CORRECT</v>
      </c>
    </row>
    <row r="287" spans="29:29" x14ac:dyDescent="0.25">
      <c r="AC287" s="126" t="str">
        <f t="shared" si="11"/>
        <v>CORRECT</v>
      </c>
    </row>
    <row r="288" spans="29:29" x14ac:dyDescent="0.25">
      <c r="AC288" s="126" t="str">
        <f t="shared" si="11"/>
        <v>CORRECT</v>
      </c>
    </row>
    <row r="289" spans="29:29" x14ac:dyDescent="0.25">
      <c r="AC289" s="126" t="str">
        <f t="shared" si="11"/>
        <v>CORRECT</v>
      </c>
    </row>
    <row r="290" spans="29:29" x14ac:dyDescent="0.25">
      <c r="AC290" s="126" t="str">
        <f t="shared" si="11"/>
        <v>CORRECT</v>
      </c>
    </row>
    <row r="291" spans="29:29" x14ac:dyDescent="0.25">
      <c r="AC291" s="126" t="str">
        <f t="shared" si="11"/>
        <v>CORRECT</v>
      </c>
    </row>
    <row r="292" spans="29:29" x14ac:dyDescent="0.25">
      <c r="AC292" s="126" t="str">
        <f t="shared" si="11"/>
        <v>CORRECT</v>
      </c>
    </row>
    <row r="293" spans="29:29" x14ac:dyDescent="0.25">
      <c r="AC293" s="126" t="str">
        <f t="shared" si="11"/>
        <v>CORRECT</v>
      </c>
    </row>
    <row r="294" spans="29:29" x14ac:dyDescent="0.25">
      <c r="AC294" s="126" t="str">
        <f t="shared" si="11"/>
        <v>CORRECT</v>
      </c>
    </row>
    <row r="295" spans="29:29" x14ac:dyDescent="0.25">
      <c r="AC295" s="126" t="str">
        <f t="shared" si="11"/>
        <v>CORRECT</v>
      </c>
    </row>
    <row r="296" spans="29:29" x14ac:dyDescent="0.25">
      <c r="AC296" s="126" t="str">
        <f t="shared" si="11"/>
        <v>CORRECT</v>
      </c>
    </row>
    <row r="297" spans="29:29" x14ac:dyDescent="0.25">
      <c r="AC297" s="126" t="str">
        <f t="shared" si="11"/>
        <v>CORRECT</v>
      </c>
    </row>
    <row r="298" spans="29:29" x14ac:dyDescent="0.25">
      <c r="AC298" s="126" t="str">
        <f t="shared" si="11"/>
        <v>CORRECT</v>
      </c>
    </row>
    <row r="299" spans="29:29" x14ac:dyDescent="0.25">
      <c r="AC299" s="126" t="str">
        <f t="shared" si="11"/>
        <v>CORRECT</v>
      </c>
    </row>
    <row r="300" spans="29:29" x14ac:dyDescent="0.25">
      <c r="AC300" s="126" t="str">
        <f t="shared" si="11"/>
        <v>CORRECT</v>
      </c>
    </row>
    <row r="301" spans="29:29" x14ac:dyDescent="0.25">
      <c r="AC301" s="126" t="str">
        <f t="shared" si="11"/>
        <v>CORRECT</v>
      </c>
    </row>
    <row r="302" spans="29:29" x14ac:dyDescent="0.25">
      <c r="AC302" s="126" t="str">
        <f t="shared" si="11"/>
        <v>CORRECT</v>
      </c>
    </row>
    <row r="303" spans="29:29" x14ac:dyDescent="0.25">
      <c r="AC303" s="126" t="str">
        <f t="shared" si="11"/>
        <v>CORRECT</v>
      </c>
    </row>
    <row r="304" spans="29:29" x14ac:dyDescent="0.25">
      <c r="AC304" s="126" t="str">
        <f t="shared" si="11"/>
        <v>CORRECT</v>
      </c>
    </row>
    <row r="305" spans="29:29" x14ac:dyDescent="0.25">
      <c r="AC305" s="126" t="str">
        <f t="shared" si="11"/>
        <v>CORRECT</v>
      </c>
    </row>
    <row r="306" spans="29:29" x14ac:dyDescent="0.25">
      <c r="AC306" s="126" t="str">
        <f t="shared" si="11"/>
        <v>CORRECT</v>
      </c>
    </row>
    <row r="307" spans="29:29" x14ac:dyDescent="0.25">
      <c r="AC307" s="126" t="str">
        <f t="shared" si="11"/>
        <v>CORRECT</v>
      </c>
    </row>
    <row r="308" spans="29:29" x14ac:dyDescent="0.25">
      <c r="AC308" s="126" t="str">
        <f t="shared" si="11"/>
        <v>CORRECT</v>
      </c>
    </row>
    <row r="309" spans="29:29" x14ac:dyDescent="0.25">
      <c r="AC309" s="126" t="str">
        <f t="shared" si="11"/>
        <v>CORRECT</v>
      </c>
    </row>
    <row r="310" spans="29:29" x14ac:dyDescent="0.25">
      <c r="AC310" s="126" t="str">
        <f t="shared" si="11"/>
        <v>CORRECT</v>
      </c>
    </row>
    <row r="311" spans="29:29" x14ac:dyDescent="0.25">
      <c r="AC311" s="126" t="str">
        <f t="shared" si="11"/>
        <v>CORRECT</v>
      </c>
    </row>
    <row r="312" spans="29:29" x14ac:dyDescent="0.25">
      <c r="AC312" s="126" t="str">
        <f t="shared" si="11"/>
        <v>CORRECT</v>
      </c>
    </row>
    <row r="313" spans="29:29" x14ac:dyDescent="0.25">
      <c r="AC313" s="126" t="str">
        <f t="shared" si="11"/>
        <v>CORRECT</v>
      </c>
    </row>
    <row r="314" spans="29:29" x14ac:dyDescent="0.25">
      <c r="AC314" s="126" t="str">
        <f t="shared" si="11"/>
        <v>CORRECT</v>
      </c>
    </row>
    <row r="315" spans="29:29" x14ac:dyDescent="0.25">
      <c r="AC315" s="126" t="str">
        <f t="shared" si="11"/>
        <v>CORRECT</v>
      </c>
    </row>
    <row r="316" spans="29:29" x14ac:dyDescent="0.25">
      <c r="AC316" s="126" t="str">
        <f t="shared" si="11"/>
        <v>CORRECT</v>
      </c>
    </row>
    <row r="317" spans="29:29" x14ac:dyDescent="0.25">
      <c r="AC317" s="126" t="str">
        <f t="shared" si="11"/>
        <v>CORRECT</v>
      </c>
    </row>
    <row r="318" spans="29:29" x14ac:dyDescent="0.25">
      <c r="AC318" s="126" t="str">
        <f t="shared" si="11"/>
        <v>CORRECT</v>
      </c>
    </row>
    <row r="319" spans="29:29" x14ac:dyDescent="0.25">
      <c r="AC319" s="126" t="str">
        <f t="shared" si="11"/>
        <v>CORRECT</v>
      </c>
    </row>
    <row r="320" spans="29:29" x14ac:dyDescent="0.25">
      <c r="AC320" s="126" t="str">
        <f t="shared" si="11"/>
        <v>CORRECT</v>
      </c>
    </row>
    <row r="321" spans="16:29" x14ac:dyDescent="0.25">
      <c r="AC321" s="126" t="str">
        <f t="shared" si="11"/>
        <v>CORRECT</v>
      </c>
    </row>
    <row r="322" spans="16:29" x14ac:dyDescent="0.25">
      <c r="AC322" s="126" t="str">
        <f t="shared" si="11"/>
        <v>CORRECT</v>
      </c>
    </row>
    <row r="332" spans="16:29" x14ac:dyDescent="0.25">
      <c r="P332" s="4">
        <f>SUM(P2:P322)</f>
        <v>266</v>
      </c>
      <c r="Q332" s="4">
        <f t="shared" ref="Q332:Y332" si="12">SUM(Q2:Q322)</f>
        <v>276</v>
      </c>
      <c r="R332" s="4">
        <f t="shared" si="12"/>
        <v>282</v>
      </c>
      <c r="S332" s="4">
        <f t="shared" si="12"/>
        <v>267</v>
      </c>
      <c r="T332" s="4">
        <f t="shared" si="12"/>
        <v>305</v>
      </c>
      <c r="U332" s="4">
        <f t="shared" si="12"/>
        <v>381</v>
      </c>
      <c r="V332" s="4">
        <f t="shared" si="12"/>
        <v>307</v>
      </c>
      <c r="W332" s="4">
        <f t="shared" si="12"/>
        <v>379</v>
      </c>
      <c r="X332" s="4">
        <f t="shared" si="12"/>
        <v>322</v>
      </c>
      <c r="Y332" s="4">
        <f t="shared" si="12"/>
        <v>287</v>
      </c>
    </row>
  </sheetData>
  <autoFilter ref="A1:AC260"/>
  <conditionalFormatting sqref="AC2:AC322">
    <cfRule type="cellIs" dxfId="18" priority="7" operator="equal">
      <formula>"NOT CORRECT"</formula>
    </cfRule>
    <cfRule type="cellIs" dxfId="17" priority="8" operator="equal">
      <formula>"CORRECT"</formula>
    </cfRule>
  </conditionalFormatting>
  <conditionalFormatting sqref="E261:E319 E2:E239">
    <cfRule type="containsText" dxfId="16" priority="4" operator="containsText" text="R">
      <formula>NOT(ISERROR(SEARCH("R",E2)))</formula>
    </cfRule>
    <cfRule type="containsText" dxfId="15" priority="5" operator="containsText" text="Y">
      <formula>NOT(ISERROR(SEARCH("Y",E2)))</formula>
    </cfRule>
    <cfRule type="containsText" dxfId="14" priority="6" operator="containsText" text="G">
      <formula>NOT(ISERROR(SEARCH("G",E2)))</formula>
    </cfRule>
  </conditionalFormatting>
  <conditionalFormatting sqref="E240:E244">
    <cfRule type="containsText" dxfId="13" priority="1" operator="containsText" text="R">
      <formula>NOT(ISERROR(SEARCH("R",E240)))</formula>
    </cfRule>
    <cfRule type="containsText" dxfId="12" priority="2" operator="containsText" text="Y">
      <formula>NOT(ISERROR(SEARCH("Y",E240)))</formula>
    </cfRule>
    <cfRule type="containsText" dxfId="11" priority="3" operator="containsText" text="G">
      <formula>NOT(ISERROR(SEARCH("G",E240)))</formula>
    </cfRule>
  </conditionalFormatting>
  <pageMargins left="0.70866141732283472" right="0.70866141732283472" top="0.74803149606299213" bottom="0.74803149606299213" header="0.31496062992125984" footer="0.31496062992125984"/>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3"/>
  <sheetViews>
    <sheetView workbookViewId="0">
      <selection activeCell="C12" sqref="C12"/>
    </sheetView>
  </sheetViews>
  <sheetFormatPr defaultRowHeight="15" x14ac:dyDescent="0.25"/>
  <cols>
    <col min="2" max="2" width="13.140625" customWidth="1"/>
    <col min="3" max="3" width="13.5703125" customWidth="1"/>
    <col min="4" max="4" width="14.28515625" customWidth="1"/>
    <col min="5" max="5" width="13.42578125" customWidth="1"/>
    <col min="6" max="6" width="12.7109375" customWidth="1"/>
    <col min="7" max="7" width="13.85546875" customWidth="1"/>
    <col min="8" max="8" width="13.7109375" customWidth="1"/>
    <col min="9" max="9" width="13.42578125" customWidth="1"/>
    <col min="10" max="10" width="14" customWidth="1"/>
    <col min="11" max="11" width="13.7109375" customWidth="1"/>
    <col min="12" max="12" width="13.28515625" customWidth="1"/>
    <col min="13" max="13" width="13.7109375" customWidth="1"/>
    <col min="14" max="14" width="14" customWidth="1"/>
  </cols>
  <sheetData>
    <row r="2" spans="2:14" x14ac:dyDescent="0.25">
      <c r="B2" s="35" t="s">
        <v>248</v>
      </c>
      <c r="C2" s="97" t="s">
        <v>251</v>
      </c>
      <c r="D2" s="3"/>
      <c r="E2" s="3"/>
      <c r="F2" s="3"/>
      <c r="G2" s="3"/>
      <c r="H2" s="3"/>
      <c r="I2" s="3"/>
      <c r="J2" s="3"/>
      <c r="K2" s="3"/>
      <c r="L2" s="3"/>
      <c r="M2" s="3"/>
      <c r="N2" s="3"/>
    </row>
    <row r="3" spans="2:14" x14ac:dyDescent="0.25">
      <c r="B3" s="3"/>
      <c r="C3" s="3"/>
      <c r="D3" s="3"/>
      <c r="E3" s="3"/>
      <c r="F3" s="3"/>
      <c r="G3" s="3"/>
      <c r="H3" s="3"/>
      <c r="I3" s="3"/>
      <c r="J3" s="3"/>
      <c r="K3" s="3"/>
      <c r="L3" s="3"/>
      <c r="M3" s="3"/>
      <c r="N3" s="3"/>
    </row>
    <row r="4" spans="2:14" x14ac:dyDescent="0.25">
      <c r="B4" s="97"/>
      <c r="C4" s="35" t="s">
        <v>252</v>
      </c>
      <c r="D4" s="97"/>
      <c r="E4" s="97"/>
      <c r="F4" s="97"/>
      <c r="G4" s="97"/>
      <c r="H4" s="97"/>
      <c r="I4" s="97"/>
      <c r="J4" s="97"/>
      <c r="K4" s="97"/>
      <c r="L4" s="97"/>
      <c r="M4" s="97"/>
      <c r="N4" s="97"/>
    </row>
    <row r="5" spans="2:14" x14ac:dyDescent="0.25">
      <c r="B5" s="35" t="s">
        <v>249</v>
      </c>
      <c r="C5" s="97" t="s">
        <v>256</v>
      </c>
      <c r="D5" s="97" t="s">
        <v>257</v>
      </c>
      <c r="E5" s="97" t="s">
        <v>258</v>
      </c>
      <c r="F5" s="97" t="s">
        <v>259</v>
      </c>
      <c r="G5" s="97" t="s">
        <v>260</v>
      </c>
      <c r="H5" s="97" t="s">
        <v>261</v>
      </c>
      <c r="I5" s="97" t="s">
        <v>262</v>
      </c>
      <c r="J5" s="97" t="s">
        <v>263</v>
      </c>
      <c r="K5" s="97" t="s">
        <v>264</v>
      </c>
      <c r="L5" s="97" t="s">
        <v>255</v>
      </c>
      <c r="M5" s="97" t="s">
        <v>253</v>
      </c>
      <c r="N5" s="97" t="s">
        <v>254</v>
      </c>
    </row>
    <row r="6" spans="2:14" x14ac:dyDescent="0.25">
      <c r="B6" s="36" t="s">
        <v>174</v>
      </c>
      <c r="C6" s="37"/>
      <c r="D6" s="37"/>
      <c r="E6" s="37">
        <v>3</v>
      </c>
      <c r="F6" s="37">
        <v>5</v>
      </c>
      <c r="G6" s="37">
        <v>5</v>
      </c>
      <c r="H6" s="37">
        <v>14</v>
      </c>
      <c r="I6" s="37">
        <v>7</v>
      </c>
      <c r="J6" s="37">
        <v>3</v>
      </c>
      <c r="K6" s="37">
        <v>17</v>
      </c>
      <c r="L6" s="37">
        <v>12</v>
      </c>
      <c r="M6" s="37">
        <v>21</v>
      </c>
      <c r="N6" s="37">
        <v>15</v>
      </c>
    </row>
    <row r="7" spans="2:14" x14ac:dyDescent="0.25">
      <c r="B7" s="36" t="s">
        <v>4</v>
      </c>
      <c r="C7" s="37">
        <v>46</v>
      </c>
      <c r="D7" s="37">
        <v>43</v>
      </c>
      <c r="E7" s="37">
        <v>44</v>
      </c>
      <c r="F7" s="37">
        <v>14</v>
      </c>
      <c r="G7" s="37">
        <v>29</v>
      </c>
      <c r="H7" s="37">
        <v>37</v>
      </c>
      <c r="I7" s="37">
        <v>43</v>
      </c>
      <c r="J7" s="37">
        <v>61</v>
      </c>
      <c r="K7" s="37">
        <v>21</v>
      </c>
      <c r="L7" s="37">
        <v>18</v>
      </c>
      <c r="M7" s="37">
        <v>15</v>
      </c>
      <c r="N7" s="37">
        <v>6</v>
      </c>
    </row>
    <row r="8" spans="2:14" x14ac:dyDescent="0.25">
      <c r="B8" s="36" t="s">
        <v>179</v>
      </c>
      <c r="C8" s="37">
        <v>150</v>
      </c>
      <c r="D8" s="37">
        <v>169</v>
      </c>
      <c r="E8" s="37">
        <v>164</v>
      </c>
      <c r="F8" s="37">
        <v>134</v>
      </c>
      <c r="G8" s="37">
        <v>140</v>
      </c>
      <c r="H8" s="37">
        <v>163</v>
      </c>
      <c r="I8" s="37">
        <v>77</v>
      </c>
      <c r="J8" s="37">
        <v>54</v>
      </c>
      <c r="K8" s="37">
        <v>46</v>
      </c>
      <c r="L8" s="37">
        <v>48</v>
      </c>
      <c r="M8" s="37">
        <v>33</v>
      </c>
      <c r="N8" s="37">
        <v>28</v>
      </c>
    </row>
    <row r="9" spans="2:14" x14ac:dyDescent="0.25">
      <c r="B9" s="36" t="s">
        <v>111</v>
      </c>
      <c r="C9" s="37">
        <v>36</v>
      </c>
      <c r="D9" s="37">
        <v>18</v>
      </c>
      <c r="E9" s="37">
        <v>23</v>
      </c>
      <c r="F9" s="37">
        <v>35</v>
      </c>
      <c r="G9" s="37">
        <v>49</v>
      </c>
      <c r="H9" s="37">
        <v>47</v>
      </c>
      <c r="I9" s="37">
        <v>36</v>
      </c>
      <c r="J9" s="37">
        <v>34</v>
      </c>
      <c r="K9" s="37">
        <v>33</v>
      </c>
      <c r="L9" s="37">
        <v>13</v>
      </c>
      <c r="M9" s="37">
        <v>5</v>
      </c>
      <c r="N9" s="37"/>
    </row>
    <row r="10" spans="2:14" x14ac:dyDescent="0.25">
      <c r="B10" s="36" t="s">
        <v>65</v>
      </c>
      <c r="C10" s="37">
        <v>34</v>
      </c>
      <c r="D10" s="37">
        <v>42</v>
      </c>
      <c r="E10" s="37">
        <v>44</v>
      </c>
      <c r="F10" s="37">
        <v>75</v>
      </c>
      <c r="G10" s="37">
        <v>71</v>
      </c>
      <c r="H10" s="37">
        <v>104</v>
      </c>
      <c r="I10" s="37">
        <v>115</v>
      </c>
      <c r="J10" s="37">
        <v>197</v>
      </c>
      <c r="K10" s="37">
        <v>188</v>
      </c>
      <c r="L10" s="37">
        <v>186</v>
      </c>
      <c r="M10" s="37">
        <v>153</v>
      </c>
      <c r="N10" s="37">
        <v>81</v>
      </c>
    </row>
    <row r="11" spans="2:14" x14ac:dyDescent="0.25">
      <c r="B11" s="36" t="s">
        <v>173</v>
      </c>
      <c r="C11" s="37"/>
      <c r="D11" s="37">
        <v>4</v>
      </c>
      <c r="E11" s="37">
        <v>4</v>
      </c>
      <c r="F11" s="37">
        <v>4</v>
      </c>
      <c r="G11" s="37">
        <v>11</v>
      </c>
      <c r="H11" s="37">
        <v>16</v>
      </c>
      <c r="I11" s="37">
        <v>29</v>
      </c>
      <c r="J11" s="37">
        <v>30</v>
      </c>
      <c r="K11" s="37">
        <v>17</v>
      </c>
      <c r="L11" s="37">
        <v>10</v>
      </c>
      <c r="M11" s="37">
        <v>3</v>
      </c>
      <c r="N11" s="37">
        <v>3</v>
      </c>
    </row>
    <row r="12" spans="2:14" x14ac:dyDescent="0.25">
      <c r="B12" s="36" t="s">
        <v>401</v>
      </c>
      <c r="C12" s="37"/>
      <c r="D12" s="37"/>
      <c r="E12" s="37"/>
      <c r="F12" s="37"/>
      <c r="G12" s="37"/>
      <c r="H12" s="37"/>
      <c r="I12" s="37"/>
      <c r="J12" s="37"/>
      <c r="K12" s="37"/>
      <c r="L12" s="37"/>
      <c r="M12" s="37"/>
      <c r="N12" s="37"/>
    </row>
    <row r="13" spans="2:14" x14ac:dyDescent="0.25">
      <c r="B13" s="36" t="s">
        <v>250</v>
      </c>
      <c r="C13" s="37">
        <v>266</v>
      </c>
      <c r="D13" s="37">
        <v>276</v>
      </c>
      <c r="E13" s="37">
        <v>282</v>
      </c>
      <c r="F13" s="37">
        <v>267</v>
      </c>
      <c r="G13" s="37">
        <v>305</v>
      </c>
      <c r="H13" s="37">
        <v>381</v>
      </c>
      <c r="I13" s="37">
        <v>307</v>
      </c>
      <c r="J13" s="37">
        <v>379</v>
      </c>
      <c r="K13" s="37">
        <v>322</v>
      </c>
      <c r="L13" s="37">
        <v>287</v>
      </c>
      <c r="M13" s="37">
        <v>230</v>
      </c>
      <c r="N13" s="37">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196"/>
  <sheetViews>
    <sheetView workbookViewId="0">
      <selection activeCell="B9" sqref="B9"/>
    </sheetView>
  </sheetViews>
  <sheetFormatPr defaultRowHeight="15" x14ac:dyDescent="0.25"/>
  <cols>
    <col min="2" max="2" width="30.28515625" bestFit="1" customWidth="1"/>
    <col min="3" max="3" width="13.5703125" bestFit="1" customWidth="1"/>
    <col min="4" max="4" width="14.28515625" bestFit="1" customWidth="1"/>
    <col min="5" max="5" width="13.42578125" bestFit="1" customWidth="1"/>
    <col min="6" max="6" width="12.7109375" bestFit="1" customWidth="1"/>
    <col min="7" max="7" width="13.85546875" bestFit="1" customWidth="1"/>
    <col min="8" max="8" width="13.7109375" bestFit="1" customWidth="1"/>
    <col min="9" max="9" width="13.42578125" bestFit="1" customWidth="1"/>
    <col min="10" max="10" width="14" bestFit="1" customWidth="1"/>
    <col min="11" max="11" width="13.7109375" bestFit="1" customWidth="1"/>
    <col min="12" max="12" width="13.28515625" bestFit="1" customWidth="1"/>
    <col min="13" max="13" width="13.7109375" bestFit="1" customWidth="1"/>
    <col min="14" max="14" width="14" bestFit="1" customWidth="1"/>
  </cols>
  <sheetData>
    <row r="3" spans="2:14" x14ac:dyDescent="0.25">
      <c r="B3" s="16" t="s">
        <v>248</v>
      </c>
      <c r="C3" s="1" t="s">
        <v>251</v>
      </c>
    </row>
    <row r="4" spans="2:14" x14ac:dyDescent="0.25">
      <c r="B4" s="16" t="s">
        <v>3</v>
      </c>
      <c r="C4" s="1" t="s">
        <v>251</v>
      </c>
      <c r="D4" s="1"/>
      <c r="E4" s="1"/>
      <c r="F4" s="1"/>
      <c r="G4" s="1"/>
      <c r="H4" s="1"/>
      <c r="I4" s="1"/>
      <c r="J4" s="1"/>
      <c r="K4" s="1"/>
      <c r="L4" s="1"/>
      <c r="M4" s="1"/>
      <c r="N4" s="1"/>
    </row>
    <row r="5" spans="2:14" x14ac:dyDescent="0.25">
      <c r="B5" s="1"/>
      <c r="C5" s="1"/>
      <c r="D5" s="1"/>
      <c r="E5" s="1"/>
      <c r="F5" s="1"/>
      <c r="G5" s="1"/>
      <c r="H5" s="1"/>
      <c r="I5" s="1"/>
      <c r="J5" s="1"/>
      <c r="K5" s="1"/>
      <c r="L5" s="1"/>
      <c r="M5" s="1"/>
      <c r="N5" s="1"/>
    </row>
    <row r="6" spans="2:14" x14ac:dyDescent="0.25">
      <c r="C6" s="16" t="s">
        <v>252</v>
      </c>
    </row>
    <row r="7" spans="2:14" x14ac:dyDescent="0.25">
      <c r="B7" s="35" t="s">
        <v>249</v>
      </c>
      <c r="C7" s="97" t="s">
        <v>256</v>
      </c>
      <c r="D7" s="97" t="s">
        <v>257</v>
      </c>
      <c r="E7" s="97" t="s">
        <v>258</v>
      </c>
      <c r="F7" s="97" t="s">
        <v>259</v>
      </c>
      <c r="G7" s="97" t="s">
        <v>260</v>
      </c>
      <c r="H7" s="97" t="s">
        <v>261</v>
      </c>
      <c r="I7" s="97" t="s">
        <v>262</v>
      </c>
      <c r="J7" s="97" t="s">
        <v>263</v>
      </c>
      <c r="K7" s="97" t="s">
        <v>264</v>
      </c>
      <c r="L7" s="97" t="s">
        <v>255</v>
      </c>
      <c r="M7" s="97" t="s">
        <v>253</v>
      </c>
      <c r="N7" s="97" t="s">
        <v>254</v>
      </c>
    </row>
    <row r="8" spans="2:14" x14ac:dyDescent="0.25">
      <c r="B8" s="36" t="s">
        <v>18</v>
      </c>
      <c r="C8" s="37">
        <v>2</v>
      </c>
      <c r="D8" s="37">
        <v>0</v>
      </c>
      <c r="E8" s="37">
        <v>0</v>
      </c>
      <c r="F8" s="37"/>
      <c r="G8" s="37"/>
      <c r="H8" s="37"/>
      <c r="I8" s="37"/>
      <c r="J8" s="37"/>
      <c r="K8" s="37"/>
      <c r="L8" s="37"/>
      <c r="M8" s="37"/>
      <c r="N8" s="37"/>
    </row>
    <row r="9" spans="2:14" x14ac:dyDescent="0.25">
      <c r="B9" s="36" t="s">
        <v>27</v>
      </c>
      <c r="C9" s="37"/>
      <c r="D9" s="37"/>
      <c r="E9" s="37"/>
      <c r="F9" s="37"/>
      <c r="G9" s="37"/>
      <c r="H9" s="37">
        <v>2</v>
      </c>
      <c r="I9" s="37"/>
      <c r="J9" s="37">
        <v>2</v>
      </c>
      <c r="K9" s="37">
        <v>3</v>
      </c>
      <c r="L9" s="37"/>
      <c r="M9" s="37"/>
      <c r="N9" s="37"/>
    </row>
    <row r="10" spans="2:14" x14ac:dyDescent="0.25">
      <c r="B10" s="36" t="s">
        <v>141</v>
      </c>
      <c r="C10" s="37"/>
      <c r="D10" s="37">
        <v>2</v>
      </c>
      <c r="E10" s="37"/>
      <c r="F10" s="37"/>
      <c r="G10" s="37"/>
      <c r="H10" s="37"/>
      <c r="I10" s="37"/>
      <c r="J10" s="37">
        <v>2</v>
      </c>
      <c r="K10" s="37">
        <v>2</v>
      </c>
      <c r="L10" s="37"/>
      <c r="M10" s="37"/>
      <c r="N10" s="37"/>
    </row>
    <row r="11" spans="2:14" x14ac:dyDescent="0.25">
      <c r="B11" s="36" t="s">
        <v>164</v>
      </c>
      <c r="C11" s="37"/>
      <c r="D11" s="37"/>
      <c r="E11" s="37"/>
      <c r="F11" s="37">
        <v>1</v>
      </c>
      <c r="G11" s="37"/>
      <c r="H11" s="37"/>
      <c r="I11" s="37"/>
      <c r="J11" s="37"/>
      <c r="K11" s="37"/>
      <c r="L11" s="37"/>
      <c r="M11" s="37"/>
      <c r="N11" s="37"/>
    </row>
    <row r="12" spans="2:14" x14ac:dyDescent="0.25">
      <c r="B12" s="36" t="s">
        <v>162</v>
      </c>
      <c r="C12" s="37"/>
      <c r="D12" s="37"/>
      <c r="E12" s="37"/>
      <c r="F12" s="37">
        <v>2</v>
      </c>
      <c r="G12" s="37"/>
      <c r="H12" s="37"/>
      <c r="I12" s="37"/>
      <c r="J12" s="37">
        <v>2</v>
      </c>
      <c r="K12" s="37">
        <v>0</v>
      </c>
      <c r="L12" s="37"/>
      <c r="M12" s="37"/>
      <c r="N12" s="37"/>
    </row>
    <row r="13" spans="2:14" x14ac:dyDescent="0.25">
      <c r="B13" s="36" t="s">
        <v>123</v>
      </c>
      <c r="C13" s="37">
        <v>2</v>
      </c>
      <c r="D13" s="37"/>
      <c r="E13" s="37"/>
      <c r="F13" s="37"/>
      <c r="G13" s="37"/>
      <c r="H13" s="37"/>
      <c r="I13" s="37"/>
      <c r="J13" s="37"/>
      <c r="K13" s="37"/>
      <c r="L13" s="37"/>
      <c r="M13" s="37"/>
      <c r="N13" s="37"/>
    </row>
    <row r="14" spans="2:14" x14ac:dyDescent="0.25">
      <c r="B14" s="36" t="s">
        <v>5</v>
      </c>
      <c r="C14" s="37">
        <v>2</v>
      </c>
      <c r="D14" s="37">
        <v>2</v>
      </c>
      <c r="E14" s="37">
        <v>3</v>
      </c>
      <c r="F14" s="37"/>
      <c r="G14" s="37">
        <v>2</v>
      </c>
      <c r="H14" s="37">
        <v>2</v>
      </c>
      <c r="I14" s="37">
        <v>4</v>
      </c>
      <c r="J14" s="37">
        <v>3</v>
      </c>
      <c r="K14" s="37"/>
      <c r="L14" s="37"/>
      <c r="M14" s="37"/>
      <c r="N14" s="37"/>
    </row>
    <row r="15" spans="2:14" x14ac:dyDescent="0.25">
      <c r="B15" s="36" t="s">
        <v>144</v>
      </c>
      <c r="C15" s="37"/>
      <c r="D15" s="37"/>
      <c r="E15" s="37">
        <v>8</v>
      </c>
      <c r="F15" s="37">
        <v>13</v>
      </c>
      <c r="G15" s="37">
        <v>2</v>
      </c>
      <c r="H15" s="37"/>
      <c r="I15" s="37"/>
      <c r="J15" s="37"/>
      <c r="K15" s="37"/>
      <c r="L15" s="37"/>
      <c r="M15" s="37"/>
      <c r="N15" s="37"/>
    </row>
    <row r="16" spans="2:14" x14ac:dyDescent="0.25">
      <c r="B16" s="36" t="s">
        <v>171</v>
      </c>
      <c r="C16" s="37"/>
      <c r="D16" s="37"/>
      <c r="E16" s="37"/>
      <c r="F16" s="37"/>
      <c r="G16" s="37">
        <v>3</v>
      </c>
      <c r="H16" s="37">
        <v>2</v>
      </c>
      <c r="I16" s="37">
        <v>2</v>
      </c>
      <c r="J16" s="37"/>
      <c r="K16" s="37"/>
      <c r="L16" s="37"/>
      <c r="M16" s="37"/>
      <c r="N16" s="37"/>
    </row>
    <row r="17" spans="2:14" x14ac:dyDescent="0.25">
      <c r="B17" s="36" t="s">
        <v>47</v>
      </c>
      <c r="C17" s="37"/>
      <c r="D17" s="37"/>
      <c r="E17" s="37"/>
      <c r="F17" s="37"/>
      <c r="G17" s="37"/>
      <c r="H17" s="37"/>
      <c r="I17" s="37"/>
      <c r="J17" s="37">
        <v>3</v>
      </c>
      <c r="K17" s="37"/>
      <c r="L17" s="37"/>
      <c r="M17" s="37"/>
      <c r="N17" s="37"/>
    </row>
    <row r="18" spans="2:14" x14ac:dyDescent="0.25">
      <c r="B18" s="36" t="s">
        <v>191</v>
      </c>
      <c r="C18" s="37">
        <v>4</v>
      </c>
      <c r="D18" s="37">
        <v>0</v>
      </c>
      <c r="E18" s="37">
        <v>2</v>
      </c>
      <c r="F18" s="37">
        <v>0</v>
      </c>
      <c r="G18" s="37"/>
      <c r="H18" s="37"/>
      <c r="I18" s="37"/>
      <c r="J18" s="37"/>
      <c r="K18" s="37"/>
      <c r="L18" s="37"/>
      <c r="M18" s="37"/>
      <c r="N18" s="37"/>
    </row>
    <row r="19" spans="2:14" x14ac:dyDescent="0.25">
      <c r="B19" s="36" t="s">
        <v>7</v>
      </c>
      <c r="C19" s="37">
        <v>0</v>
      </c>
      <c r="D19" s="37">
        <v>0</v>
      </c>
      <c r="E19" s="37"/>
      <c r="F19" s="37"/>
      <c r="G19" s="37"/>
      <c r="H19" s="37"/>
      <c r="I19" s="37"/>
      <c r="J19" s="37"/>
      <c r="K19" s="37"/>
      <c r="L19" s="37"/>
      <c r="M19" s="37"/>
      <c r="N19" s="37"/>
    </row>
    <row r="20" spans="2:14" x14ac:dyDescent="0.25">
      <c r="B20" s="36" t="s">
        <v>54</v>
      </c>
      <c r="C20" s="37"/>
      <c r="D20" s="37"/>
      <c r="E20" s="37"/>
      <c r="F20" s="37"/>
      <c r="G20" s="37">
        <v>1</v>
      </c>
      <c r="H20" s="37">
        <v>3</v>
      </c>
      <c r="I20" s="37">
        <v>2</v>
      </c>
      <c r="J20" s="37">
        <v>1</v>
      </c>
      <c r="K20" s="37"/>
      <c r="L20" s="37"/>
      <c r="M20" s="37"/>
      <c r="N20" s="37"/>
    </row>
    <row r="21" spans="2:14" x14ac:dyDescent="0.25">
      <c r="B21" s="36" t="s">
        <v>45</v>
      </c>
      <c r="C21" s="37"/>
      <c r="D21" s="37"/>
      <c r="E21" s="37"/>
      <c r="F21" s="37">
        <v>1</v>
      </c>
      <c r="G21" s="37">
        <v>2</v>
      </c>
      <c r="H21" s="37">
        <v>5</v>
      </c>
      <c r="I21" s="37">
        <v>5</v>
      </c>
      <c r="J21" s="37">
        <v>4</v>
      </c>
      <c r="K21" s="37">
        <v>3</v>
      </c>
      <c r="L21" s="37">
        <v>2</v>
      </c>
      <c r="M21" s="37">
        <v>2</v>
      </c>
      <c r="N21" s="37"/>
    </row>
    <row r="22" spans="2:14" x14ac:dyDescent="0.25">
      <c r="B22" s="36" t="s">
        <v>106</v>
      </c>
      <c r="C22" s="37"/>
      <c r="D22" s="37"/>
      <c r="E22" s="37"/>
      <c r="F22" s="37"/>
      <c r="G22" s="37"/>
      <c r="H22" s="37">
        <v>4</v>
      </c>
      <c r="I22" s="37"/>
      <c r="J22" s="37"/>
      <c r="K22" s="37"/>
      <c r="L22" s="37"/>
      <c r="M22" s="37"/>
      <c r="N22" s="37"/>
    </row>
    <row r="23" spans="2:14" x14ac:dyDescent="0.25">
      <c r="B23" s="36" t="s">
        <v>137</v>
      </c>
      <c r="C23" s="37"/>
      <c r="D23" s="37">
        <v>2</v>
      </c>
      <c r="E23" s="37">
        <v>2</v>
      </c>
      <c r="F23" s="37"/>
      <c r="G23" s="37"/>
      <c r="H23" s="37"/>
      <c r="I23" s="37"/>
      <c r="J23" s="37"/>
      <c r="K23" s="37"/>
      <c r="L23" s="37"/>
      <c r="M23" s="37"/>
      <c r="N23" s="37"/>
    </row>
    <row r="24" spans="2:14" x14ac:dyDescent="0.25">
      <c r="B24" s="36" t="s">
        <v>185</v>
      </c>
      <c r="C24" s="37">
        <v>5</v>
      </c>
      <c r="D24" s="37">
        <v>3</v>
      </c>
      <c r="E24" s="37">
        <v>7</v>
      </c>
      <c r="F24" s="37">
        <v>0</v>
      </c>
      <c r="G24" s="37">
        <v>1</v>
      </c>
      <c r="H24" s="37"/>
      <c r="I24" s="37"/>
      <c r="J24" s="37"/>
      <c r="K24" s="37"/>
      <c r="L24" s="37"/>
      <c r="M24" s="37"/>
      <c r="N24" s="37"/>
    </row>
    <row r="25" spans="2:14" x14ac:dyDescent="0.25">
      <c r="B25" s="36" t="s">
        <v>214</v>
      </c>
      <c r="C25" s="37"/>
      <c r="D25" s="37"/>
      <c r="E25" s="37"/>
      <c r="F25" s="37"/>
      <c r="G25" s="37"/>
      <c r="H25" s="37">
        <v>3</v>
      </c>
      <c r="I25" s="37">
        <v>2</v>
      </c>
      <c r="J25" s="37">
        <v>3</v>
      </c>
      <c r="K25" s="37">
        <v>2</v>
      </c>
      <c r="L25" s="37">
        <v>3</v>
      </c>
      <c r="M25" s="37"/>
      <c r="N25" s="37"/>
    </row>
    <row r="26" spans="2:14" x14ac:dyDescent="0.25">
      <c r="B26" s="36" t="s">
        <v>55</v>
      </c>
      <c r="C26" s="37"/>
      <c r="D26" s="37"/>
      <c r="E26" s="37"/>
      <c r="F26" s="37"/>
      <c r="G26" s="37">
        <v>2</v>
      </c>
      <c r="H26" s="37"/>
      <c r="I26" s="37"/>
      <c r="J26" s="37"/>
      <c r="K26" s="37"/>
      <c r="L26" s="37"/>
      <c r="M26" s="37"/>
      <c r="N26" s="37"/>
    </row>
    <row r="27" spans="2:14" x14ac:dyDescent="0.25">
      <c r="B27" s="36" t="s">
        <v>142</v>
      </c>
      <c r="C27" s="37"/>
      <c r="D27" s="37"/>
      <c r="E27" s="37">
        <v>1</v>
      </c>
      <c r="F27" s="37"/>
      <c r="G27" s="37"/>
      <c r="H27" s="37"/>
      <c r="I27" s="37"/>
      <c r="J27" s="37"/>
      <c r="K27" s="37"/>
      <c r="L27" s="37"/>
      <c r="M27" s="37"/>
      <c r="N27" s="37"/>
    </row>
    <row r="28" spans="2:14" x14ac:dyDescent="0.25">
      <c r="B28" s="36" t="s">
        <v>195</v>
      </c>
      <c r="C28" s="37"/>
      <c r="D28" s="37">
        <v>1</v>
      </c>
      <c r="E28" s="37">
        <v>4</v>
      </c>
      <c r="F28" s="37">
        <v>6</v>
      </c>
      <c r="G28" s="37">
        <v>4</v>
      </c>
      <c r="H28" s="37">
        <v>20</v>
      </c>
      <c r="I28" s="37"/>
      <c r="J28" s="37"/>
      <c r="K28" s="37"/>
      <c r="L28" s="37"/>
      <c r="M28" s="37"/>
      <c r="N28" s="37"/>
    </row>
    <row r="29" spans="2:14" x14ac:dyDescent="0.25">
      <c r="B29" s="36" t="s">
        <v>187</v>
      </c>
      <c r="C29" s="37">
        <v>4</v>
      </c>
      <c r="D29" s="37">
        <v>3</v>
      </c>
      <c r="E29" s="37">
        <v>6</v>
      </c>
      <c r="F29" s="37">
        <v>8</v>
      </c>
      <c r="G29" s="37">
        <v>2</v>
      </c>
      <c r="H29" s="37">
        <v>2</v>
      </c>
      <c r="I29" s="37"/>
      <c r="J29" s="37"/>
      <c r="K29" s="37"/>
      <c r="L29" s="37"/>
      <c r="M29" s="37"/>
      <c r="N29" s="37"/>
    </row>
    <row r="30" spans="2:14" x14ac:dyDescent="0.25">
      <c r="B30" s="36" t="s">
        <v>247</v>
      </c>
      <c r="C30" s="37"/>
      <c r="D30" s="37">
        <v>2</v>
      </c>
      <c r="E30" s="37">
        <v>2</v>
      </c>
      <c r="F30" s="37"/>
      <c r="G30" s="37">
        <v>2</v>
      </c>
      <c r="H30" s="37"/>
      <c r="I30" s="37"/>
      <c r="J30" s="37"/>
      <c r="K30" s="37"/>
      <c r="L30" s="37"/>
      <c r="M30" s="37"/>
      <c r="N30" s="37"/>
    </row>
    <row r="31" spans="2:14" x14ac:dyDescent="0.25">
      <c r="B31" s="36" t="s">
        <v>112</v>
      </c>
      <c r="C31" s="37">
        <v>3</v>
      </c>
      <c r="D31" s="37">
        <v>0</v>
      </c>
      <c r="E31" s="37">
        <v>0</v>
      </c>
      <c r="F31" s="37">
        <v>0</v>
      </c>
      <c r="G31" s="37">
        <v>1</v>
      </c>
      <c r="H31" s="37"/>
      <c r="I31" s="37"/>
      <c r="J31" s="37"/>
      <c r="K31" s="37"/>
      <c r="L31" s="37"/>
      <c r="M31" s="37"/>
      <c r="N31" s="37"/>
    </row>
    <row r="32" spans="2:14" x14ac:dyDescent="0.25">
      <c r="B32" s="36" t="s">
        <v>226</v>
      </c>
      <c r="C32" s="37"/>
      <c r="D32" s="37"/>
      <c r="E32" s="37">
        <v>2</v>
      </c>
      <c r="F32" s="37">
        <v>4</v>
      </c>
      <c r="G32" s="37">
        <v>4</v>
      </c>
      <c r="H32" s="37"/>
      <c r="I32" s="37">
        <v>2</v>
      </c>
      <c r="J32" s="37">
        <v>2</v>
      </c>
      <c r="K32" s="37"/>
      <c r="L32" s="37"/>
      <c r="M32" s="37"/>
      <c r="N32" s="37"/>
    </row>
    <row r="33" spans="2:14" x14ac:dyDescent="0.25">
      <c r="B33" s="36" t="s">
        <v>8</v>
      </c>
      <c r="C33" s="37">
        <v>3</v>
      </c>
      <c r="D33" s="37">
        <v>0</v>
      </c>
      <c r="E33" s="37"/>
      <c r="F33" s="37"/>
      <c r="G33" s="37"/>
      <c r="H33" s="37">
        <v>0</v>
      </c>
      <c r="I33" s="37">
        <v>0</v>
      </c>
      <c r="J33" s="37">
        <v>0</v>
      </c>
      <c r="K33" s="37"/>
      <c r="L33" s="37"/>
      <c r="M33" s="37"/>
      <c r="N33" s="37"/>
    </row>
    <row r="34" spans="2:14" x14ac:dyDescent="0.25">
      <c r="B34" s="36" t="s">
        <v>193</v>
      </c>
      <c r="C34" s="37">
        <v>2</v>
      </c>
      <c r="D34" s="37">
        <v>1</v>
      </c>
      <c r="E34" s="37">
        <v>2</v>
      </c>
      <c r="F34" s="37">
        <v>0</v>
      </c>
      <c r="G34" s="37"/>
      <c r="H34" s="37"/>
      <c r="I34" s="37"/>
      <c r="J34" s="37"/>
      <c r="K34" s="37"/>
      <c r="L34" s="37"/>
      <c r="M34" s="37"/>
      <c r="N34" s="37"/>
    </row>
    <row r="35" spans="2:14" x14ac:dyDescent="0.25">
      <c r="B35" s="36" t="s">
        <v>167</v>
      </c>
      <c r="C35" s="37"/>
      <c r="D35" s="37"/>
      <c r="E35" s="37"/>
      <c r="F35" s="37">
        <v>0</v>
      </c>
      <c r="G35" s="37">
        <v>5</v>
      </c>
      <c r="H35" s="37">
        <v>2</v>
      </c>
      <c r="I35" s="37"/>
      <c r="J35" s="37"/>
      <c r="K35" s="37"/>
      <c r="L35" s="37"/>
      <c r="M35" s="37"/>
      <c r="N35" s="37"/>
    </row>
    <row r="36" spans="2:14" x14ac:dyDescent="0.25">
      <c r="B36" s="36" t="s">
        <v>31</v>
      </c>
      <c r="C36" s="37"/>
      <c r="D36" s="37"/>
      <c r="E36" s="37">
        <v>2</v>
      </c>
      <c r="F36" s="37"/>
      <c r="G36" s="37"/>
      <c r="H36" s="37"/>
      <c r="I36" s="37"/>
      <c r="J36" s="37"/>
      <c r="K36" s="37"/>
      <c r="L36" s="37"/>
      <c r="M36" s="37"/>
      <c r="N36" s="37"/>
    </row>
    <row r="37" spans="2:14" x14ac:dyDescent="0.25">
      <c r="B37" s="36" t="s">
        <v>180</v>
      </c>
      <c r="C37" s="37">
        <v>8</v>
      </c>
      <c r="D37" s="37">
        <v>16</v>
      </c>
      <c r="E37" s="37">
        <v>10</v>
      </c>
      <c r="F37" s="37">
        <v>10</v>
      </c>
      <c r="G37" s="37">
        <v>14</v>
      </c>
      <c r="H37" s="37">
        <v>13</v>
      </c>
      <c r="I37" s="37">
        <v>4</v>
      </c>
      <c r="J37" s="37">
        <v>6</v>
      </c>
      <c r="K37" s="37">
        <v>5</v>
      </c>
      <c r="L37" s="37"/>
      <c r="M37" s="37"/>
      <c r="N37" s="37"/>
    </row>
    <row r="38" spans="2:14" x14ac:dyDescent="0.25">
      <c r="B38" s="36" t="s">
        <v>133</v>
      </c>
      <c r="C38" s="37"/>
      <c r="D38" s="37">
        <v>3</v>
      </c>
      <c r="E38" s="37"/>
      <c r="F38" s="37"/>
      <c r="G38" s="37"/>
      <c r="H38" s="37"/>
      <c r="I38" s="37"/>
      <c r="J38" s="37"/>
      <c r="K38" s="37"/>
      <c r="L38" s="37"/>
      <c r="M38" s="37"/>
      <c r="N38" s="37"/>
    </row>
    <row r="39" spans="2:14" x14ac:dyDescent="0.25">
      <c r="B39" s="36" t="s">
        <v>124</v>
      </c>
      <c r="C39" s="37">
        <v>2</v>
      </c>
      <c r="D39" s="37"/>
      <c r="E39" s="37"/>
      <c r="F39" s="37"/>
      <c r="G39" s="37"/>
      <c r="H39" s="37"/>
      <c r="I39" s="37"/>
      <c r="J39" s="37"/>
      <c r="K39" s="37"/>
      <c r="L39" s="37"/>
      <c r="M39" s="37"/>
      <c r="N39" s="37"/>
    </row>
    <row r="40" spans="2:14" x14ac:dyDescent="0.25">
      <c r="B40" s="36" t="s">
        <v>243</v>
      </c>
      <c r="C40" s="37"/>
      <c r="D40" s="37"/>
      <c r="E40" s="37"/>
      <c r="F40" s="37"/>
      <c r="G40" s="37">
        <v>2</v>
      </c>
      <c r="H40" s="37">
        <v>1</v>
      </c>
      <c r="I40" s="37">
        <v>3</v>
      </c>
      <c r="J40" s="37"/>
      <c r="K40" s="37"/>
      <c r="L40" s="37"/>
      <c r="M40" s="37"/>
      <c r="N40" s="37"/>
    </row>
    <row r="41" spans="2:14" x14ac:dyDescent="0.25">
      <c r="B41" s="36" t="s">
        <v>189</v>
      </c>
      <c r="C41" s="37">
        <v>3</v>
      </c>
      <c r="D41" s="37">
        <v>2</v>
      </c>
      <c r="E41" s="37">
        <v>4</v>
      </c>
      <c r="F41" s="37">
        <v>0</v>
      </c>
      <c r="G41" s="37"/>
      <c r="H41" s="37"/>
      <c r="I41" s="37"/>
      <c r="J41" s="37"/>
      <c r="K41" s="37"/>
      <c r="L41" s="37"/>
      <c r="M41" s="37"/>
      <c r="N41" s="37"/>
    </row>
    <row r="42" spans="2:14" x14ac:dyDescent="0.25">
      <c r="B42" s="36" t="s">
        <v>208</v>
      </c>
      <c r="C42" s="37"/>
      <c r="D42" s="37"/>
      <c r="E42" s="37"/>
      <c r="F42" s="37"/>
      <c r="G42" s="37"/>
      <c r="H42" s="37"/>
      <c r="I42" s="37">
        <v>3</v>
      </c>
      <c r="J42" s="37">
        <v>3</v>
      </c>
      <c r="K42" s="37"/>
      <c r="L42" s="37"/>
      <c r="M42" s="37"/>
      <c r="N42" s="37"/>
    </row>
    <row r="43" spans="2:14" x14ac:dyDescent="0.25">
      <c r="B43" s="36" t="s">
        <v>149</v>
      </c>
      <c r="C43" s="37"/>
      <c r="D43" s="37"/>
      <c r="E43" s="37"/>
      <c r="F43" s="37">
        <v>0</v>
      </c>
      <c r="G43" s="37">
        <v>3</v>
      </c>
      <c r="H43" s="37"/>
      <c r="I43" s="37"/>
      <c r="J43" s="37"/>
      <c r="K43" s="37"/>
      <c r="L43" s="37"/>
      <c r="M43" s="37"/>
      <c r="N43" s="37"/>
    </row>
    <row r="44" spans="2:14" x14ac:dyDescent="0.25">
      <c r="B44" s="36" t="s">
        <v>126</v>
      </c>
      <c r="C44" s="37">
        <v>2</v>
      </c>
      <c r="D44" s="37"/>
      <c r="E44" s="37"/>
      <c r="F44" s="37"/>
      <c r="G44" s="37"/>
      <c r="H44" s="37">
        <v>2</v>
      </c>
      <c r="I44" s="37"/>
      <c r="J44" s="37"/>
      <c r="K44" s="37"/>
      <c r="L44" s="37"/>
      <c r="M44" s="37"/>
      <c r="N44" s="37"/>
    </row>
    <row r="45" spans="2:14" x14ac:dyDescent="0.25">
      <c r="B45" s="36" t="s">
        <v>138</v>
      </c>
      <c r="C45" s="37"/>
      <c r="D45" s="37">
        <v>1</v>
      </c>
      <c r="E45" s="37"/>
      <c r="F45" s="37"/>
      <c r="G45" s="37"/>
      <c r="H45" s="37"/>
      <c r="I45" s="37">
        <v>3</v>
      </c>
      <c r="J45" s="37"/>
      <c r="K45" s="37"/>
      <c r="L45" s="37"/>
      <c r="M45" s="37"/>
      <c r="N45" s="37"/>
    </row>
    <row r="46" spans="2:14" x14ac:dyDescent="0.25">
      <c r="B46" s="36" t="s">
        <v>96</v>
      </c>
      <c r="C46" s="37"/>
      <c r="D46" s="37"/>
      <c r="E46" s="37">
        <v>6</v>
      </c>
      <c r="F46" s="37">
        <v>2</v>
      </c>
      <c r="G46" s="37"/>
      <c r="H46" s="37">
        <v>2</v>
      </c>
      <c r="I46" s="37">
        <v>2</v>
      </c>
      <c r="J46" s="37">
        <v>2</v>
      </c>
      <c r="K46" s="37">
        <v>2</v>
      </c>
      <c r="L46" s="37"/>
      <c r="M46" s="37"/>
      <c r="N46" s="37"/>
    </row>
    <row r="47" spans="2:14" x14ac:dyDescent="0.25">
      <c r="B47" s="36" t="s">
        <v>93</v>
      </c>
      <c r="C47" s="37">
        <v>0</v>
      </c>
      <c r="D47" s="37">
        <v>0</v>
      </c>
      <c r="E47" s="37">
        <v>0</v>
      </c>
      <c r="F47" s="37">
        <v>0</v>
      </c>
      <c r="G47" s="37"/>
      <c r="H47" s="37">
        <v>4</v>
      </c>
      <c r="I47" s="37">
        <v>4</v>
      </c>
      <c r="J47" s="37">
        <v>9</v>
      </c>
      <c r="K47" s="37">
        <v>9</v>
      </c>
      <c r="L47" s="37">
        <v>9</v>
      </c>
      <c r="M47" s="37">
        <v>9</v>
      </c>
      <c r="N47" s="37">
        <v>9</v>
      </c>
    </row>
    <row r="48" spans="2:14" x14ac:dyDescent="0.25">
      <c r="B48" s="36" t="s">
        <v>37</v>
      </c>
      <c r="C48" s="37"/>
      <c r="D48" s="37"/>
      <c r="E48" s="37"/>
      <c r="F48" s="37"/>
      <c r="G48" s="37"/>
      <c r="H48" s="37"/>
      <c r="I48" s="37">
        <v>15</v>
      </c>
      <c r="J48" s="37"/>
      <c r="K48" s="37"/>
      <c r="L48" s="37"/>
      <c r="M48" s="37"/>
      <c r="N48" s="37"/>
    </row>
    <row r="49" spans="2:14" x14ac:dyDescent="0.25">
      <c r="B49" s="36" t="s">
        <v>35</v>
      </c>
      <c r="C49" s="37"/>
      <c r="D49" s="37"/>
      <c r="E49" s="37"/>
      <c r="F49" s="37"/>
      <c r="G49" s="37"/>
      <c r="H49" s="37"/>
      <c r="I49" s="37"/>
      <c r="J49" s="37">
        <v>15</v>
      </c>
      <c r="K49" s="37"/>
      <c r="L49" s="37"/>
      <c r="M49" s="37"/>
      <c r="N49" s="37"/>
    </row>
    <row r="50" spans="2:14" x14ac:dyDescent="0.25">
      <c r="B50" s="36" t="s">
        <v>29</v>
      </c>
      <c r="C50" s="37"/>
      <c r="D50" s="37"/>
      <c r="E50" s="37"/>
      <c r="F50" s="37"/>
      <c r="G50" s="37"/>
      <c r="H50" s="37"/>
      <c r="I50" s="37">
        <v>2</v>
      </c>
      <c r="J50" s="37">
        <v>2</v>
      </c>
      <c r="K50" s="37"/>
      <c r="L50" s="37"/>
      <c r="M50" s="37"/>
      <c r="N50" s="37"/>
    </row>
    <row r="51" spans="2:14" x14ac:dyDescent="0.25">
      <c r="B51" s="36" t="s">
        <v>212</v>
      </c>
      <c r="C51" s="37"/>
      <c r="D51" s="37">
        <v>2</v>
      </c>
      <c r="E51" s="37"/>
      <c r="F51" s="37"/>
      <c r="G51" s="37"/>
      <c r="H51" s="37"/>
      <c r="I51" s="37">
        <v>2</v>
      </c>
      <c r="J51" s="37">
        <v>2</v>
      </c>
      <c r="K51" s="37"/>
      <c r="L51" s="37"/>
      <c r="M51" s="37"/>
      <c r="N51" s="37"/>
    </row>
    <row r="52" spans="2:14" x14ac:dyDescent="0.25">
      <c r="B52" s="36" t="s">
        <v>203</v>
      </c>
      <c r="C52" s="37"/>
      <c r="D52" s="37"/>
      <c r="E52" s="37"/>
      <c r="F52" s="37">
        <v>0</v>
      </c>
      <c r="G52" s="37"/>
      <c r="H52" s="37">
        <v>19</v>
      </c>
      <c r="I52" s="37">
        <v>35</v>
      </c>
      <c r="J52" s="37">
        <v>13</v>
      </c>
      <c r="K52" s="37">
        <v>10</v>
      </c>
      <c r="L52" s="37">
        <v>11</v>
      </c>
      <c r="M52" s="37">
        <v>18</v>
      </c>
      <c r="N52" s="37">
        <v>18</v>
      </c>
    </row>
    <row r="53" spans="2:14" x14ac:dyDescent="0.25">
      <c r="B53" s="36" t="s">
        <v>86</v>
      </c>
      <c r="C53" s="37">
        <v>8</v>
      </c>
      <c r="D53" s="37">
        <v>4</v>
      </c>
      <c r="E53" s="37"/>
      <c r="F53" s="37">
        <v>4</v>
      </c>
      <c r="G53" s="37"/>
      <c r="H53" s="37">
        <v>3</v>
      </c>
      <c r="I53" s="37">
        <v>2</v>
      </c>
      <c r="J53" s="37">
        <v>0</v>
      </c>
      <c r="K53" s="37">
        <v>4</v>
      </c>
      <c r="L53" s="37">
        <v>4</v>
      </c>
      <c r="M53" s="37">
        <v>4</v>
      </c>
      <c r="N53" s="37">
        <v>4</v>
      </c>
    </row>
    <row r="54" spans="2:14" x14ac:dyDescent="0.25">
      <c r="B54" s="36" t="s">
        <v>43</v>
      </c>
      <c r="C54" s="37"/>
      <c r="D54" s="37"/>
      <c r="E54" s="37"/>
      <c r="F54" s="37"/>
      <c r="G54" s="37"/>
      <c r="H54" s="37"/>
      <c r="I54" s="37"/>
      <c r="J54" s="37"/>
      <c r="K54" s="37"/>
      <c r="L54" s="37"/>
      <c r="M54" s="37"/>
      <c r="N54" s="37"/>
    </row>
    <row r="55" spans="2:14" x14ac:dyDescent="0.25">
      <c r="B55" s="36" t="s">
        <v>108</v>
      </c>
      <c r="C55" s="37"/>
      <c r="D55" s="37"/>
      <c r="E55" s="37"/>
      <c r="F55" s="37">
        <v>2</v>
      </c>
      <c r="G55" s="37"/>
      <c r="H55" s="37"/>
      <c r="I55" s="37"/>
      <c r="J55" s="37"/>
      <c r="K55" s="37"/>
      <c r="L55" s="37"/>
      <c r="M55" s="37"/>
      <c r="N55" s="37"/>
    </row>
    <row r="56" spans="2:14" x14ac:dyDescent="0.25">
      <c r="B56" s="36" t="s">
        <v>98</v>
      </c>
      <c r="C56" s="37"/>
      <c r="D56" s="37"/>
      <c r="E56" s="37"/>
      <c r="F56" s="37">
        <v>1</v>
      </c>
      <c r="G56" s="37"/>
      <c r="H56" s="37"/>
      <c r="I56" s="37"/>
      <c r="J56" s="37"/>
      <c r="K56" s="37"/>
      <c r="L56" s="37"/>
      <c r="M56" s="37"/>
      <c r="N56" s="37"/>
    </row>
    <row r="57" spans="2:14" x14ac:dyDescent="0.25">
      <c r="B57" s="36" t="s">
        <v>190</v>
      </c>
      <c r="C57" s="37"/>
      <c r="D57" s="37">
        <v>0</v>
      </c>
      <c r="E57" s="37">
        <v>0</v>
      </c>
      <c r="F57" s="37">
        <v>0</v>
      </c>
      <c r="G57" s="37"/>
      <c r="H57" s="37"/>
      <c r="I57" s="37"/>
      <c r="J57" s="37"/>
      <c r="K57" s="37"/>
      <c r="L57" s="37"/>
      <c r="M57" s="37"/>
      <c r="N57" s="37"/>
    </row>
    <row r="58" spans="2:14" x14ac:dyDescent="0.25">
      <c r="B58" s="36" t="s">
        <v>91</v>
      </c>
      <c r="C58" s="37">
        <v>2</v>
      </c>
      <c r="D58" s="37"/>
      <c r="E58" s="37"/>
      <c r="F58" s="37"/>
      <c r="G58" s="37"/>
      <c r="H58" s="37"/>
      <c r="I58" s="37">
        <v>3</v>
      </c>
      <c r="J58" s="37">
        <v>0</v>
      </c>
      <c r="K58" s="37">
        <v>2</v>
      </c>
      <c r="L58" s="37">
        <v>2</v>
      </c>
      <c r="M58" s="37">
        <v>2</v>
      </c>
      <c r="N58" s="37"/>
    </row>
    <row r="59" spans="2:14" x14ac:dyDescent="0.25">
      <c r="B59" s="36" t="s">
        <v>114</v>
      </c>
      <c r="C59" s="37">
        <v>0</v>
      </c>
      <c r="D59" s="37">
        <v>1</v>
      </c>
      <c r="E59" s="37">
        <v>0</v>
      </c>
      <c r="F59" s="37">
        <v>2</v>
      </c>
      <c r="G59" s="37">
        <v>1</v>
      </c>
      <c r="H59" s="37"/>
      <c r="I59" s="37"/>
      <c r="J59" s="37"/>
      <c r="K59" s="37"/>
      <c r="L59" s="37"/>
      <c r="M59" s="37"/>
      <c r="N59" s="37"/>
    </row>
    <row r="60" spans="2:14" x14ac:dyDescent="0.25">
      <c r="B60" s="36" t="s">
        <v>79</v>
      </c>
      <c r="C60" s="37">
        <v>0</v>
      </c>
      <c r="D60" s="37">
        <v>3</v>
      </c>
      <c r="E60" s="37">
        <v>7</v>
      </c>
      <c r="F60" s="37">
        <v>6</v>
      </c>
      <c r="G60" s="37">
        <v>7</v>
      </c>
      <c r="H60" s="37">
        <v>6</v>
      </c>
      <c r="I60" s="37">
        <v>4</v>
      </c>
      <c r="J60" s="37">
        <v>4</v>
      </c>
      <c r="K60" s="37">
        <v>8</v>
      </c>
      <c r="L60" s="37">
        <v>8</v>
      </c>
      <c r="M60" s="37">
        <v>8</v>
      </c>
      <c r="N60" s="37">
        <v>8</v>
      </c>
    </row>
    <row r="61" spans="2:14" x14ac:dyDescent="0.25">
      <c r="B61" s="36" t="s">
        <v>204</v>
      </c>
      <c r="C61" s="37"/>
      <c r="D61" s="37"/>
      <c r="E61" s="37"/>
      <c r="F61" s="37"/>
      <c r="G61" s="37"/>
      <c r="H61" s="37"/>
      <c r="I61" s="37">
        <v>2</v>
      </c>
      <c r="J61" s="37"/>
      <c r="K61" s="37">
        <v>3</v>
      </c>
      <c r="L61" s="37">
        <v>2</v>
      </c>
      <c r="M61" s="37">
        <v>3</v>
      </c>
      <c r="N61" s="37">
        <v>3</v>
      </c>
    </row>
    <row r="62" spans="2:14" x14ac:dyDescent="0.25">
      <c r="B62" s="36" t="s">
        <v>192</v>
      </c>
      <c r="C62" s="37">
        <v>3</v>
      </c>
      <c r="D62" s="37">
        <v>1</v>
      </c>
      <c r="E62" s="37">
        <v>3</v>
      </c>
      <c r="F62" s="37">
        <v>0</v>
      </c>
      <c r="G62" s="37"/>
      <c r="H62" s="37"/>
      <c r="I62" s="37"/>
      <c r="J62" s="37"/>
      <c r="K62" s="37"/>
      <c r="L62" s="37"/>
      <c r="M62" s="37"/>
      <c r="N62" s="37"/>
    </row>
    <row r="63" spans="2:14" x14ac:dyDescent="0.25">
      <c r="B63" s="36" t="s">
        <v>119</v>
      </c>
      <c r="C63" s="37">
        <v>2</v>
      </c>
      <c r="D63" s="37">
        <v>3</v>
      </c>
      <c r="E63" s="37">
        <v>3</v>
      </c>
      <c r="F63" s="37">
        <v>3</v>
      </c>
      <c r="G63" s="37">
        <v>5</v>
      </c>
      <c r="H63" s="37">
        <v>4</v>
      </c>
      <c r="I63" s="37">
        <v>6</v>
      </c>
      <c r="J63" s="37">
        <v>6</v>
      </c>
      <c r="K63" s="37">
        <v>8</v>
      </c>
      <c r="L63" s="37"/>
      <c r="M63" s="37"/>
      <c r="N63" s="37"/>
    </row>
    <row r="64" spans="2:14" x14ac:dyDescent="0.25">
      <c r="B64" s="36" t="s">
        <v>134</v>
      </c>
      <c r="C64" s="37"/>
      <c r="D64" s="37">
        <v>2</v>
      </c>
      <c r="E64" s="37">
        <v>1</v>
      </c>
      <c r="F64" s="37"/>
      <c r="G64" s="37"/>
      <c r="H64" s="37"/>
      <c r="I64" s="37"/>
      <c r="J64" s="37">
        <v>2</v>
      </c>
      <c r="K64" s="37">
        <v>2</v>
      </c>
      <c r="L64" s="37"/>
      <c r="M64" s="37"/>
      <c r="N64" s="37"/>
    </row>
    <row r="65" spans="2:14" x14ac:dyDescent="0.25">
      <c r="B65" s="36" t="s">
        <v>125</v>
      </c>
      <c r="C65" s="37">
        <v>2</v>
      </c>
      <c r="D65" s="37"/>
      <c r="E65" s="37"/>
      <c r="F65" s="37"/>
      <c r="G65" s="37"/>
      <c r="H65" s="37"/>
      <c r="I65" s="37"/>
      <c r="J65" s="37"/>
      <c r="K65" s="37"/>
      <c r="L65" s="37"/>
      <c r="M65" s="37"/>
      <c r="N65" s="37"/>
    </row>
    <row r="66" spans="2:14" x14ac:dyDescent="0.25">
      <c r="B66" s="36" t="s">
        <v>78</v>
      </c>
      <c r="C66" s="37">
        <v>0</v>
      </c>
      <c r="D66" s="37">
        <v>4</v>
      </c>
      <c r="E66" s="37">
        <v>2</v>
      </c>
      <c r="F66" s="37">
        <v>6</v>
      </c>
      <c r="G66" s="37">
        <v>2</v>
      </c>
      <c r="H66" s="37">
        <v>2</v>
      </c>
      <c r="I66" s="37"/>
      <c r="J66" s="37"/>
      <c r="K66" s="37"/>
      <c r="L66" s="37"/>
      <c r="M66" s="37"/>
      <c r="N66" s="37"/>
    </row>
    <row r="67" spans="2:14" x14ac:dyDescent="0.25">
      <c r="B67" s="36" t="s">
        <v>177</v>
      </c>
      <c r="C67" s="37"/>
      <c r="D67" s="37"/>
      <c r="E67" s="37"/>
      <c r="F67" s="37">
        <v>2</v>
      </c>
      <c r="G67" s="37">
        <v>2</v>
      </c>
      <c r="H67" s="37">
        <v>8</v>
      </c>
      <c r="I67" s="37">
        <v>7</v>
      </c>
      <c r="J67" s="37">
        <v>3</v>
      </c>
      <c r="K67" s="37">
        <v>8</v>
      </c>
      <c r="L67" s="37">
        <v>10</v>
      </c>
      <c r="M67" s="37">
        <v>11</v>
      </c>
      <c r="N67" s="37">
        <v>13</v>
      </c>
    </row>
    <row r="68" spans="2:14" x14ac:dyDescent="0.25">
      <c r="B68" s="36" t="s">
        <v>148</v>
      </c>
      <c r="C68" s="37"/>
      <c r="D68" s="37"/>
      <c r="E68" s="37">
        <v>2</v>
      </c>
      <c r="F68" s="37">
        <v>2</v>
      </c>
      <c r="G68" s="37"/>
      <c r="H68" s="37"/>
      <c r="I68" s="37"/>
      <c r="J68" s="37"/>
      <c r="K68" s="37"/>
      <c r="L68" s="37"/>
      <c r="M68" s="37"/>
      <c r="N68" s="37"/>
    </row>
    <row r="69" spans="2:14" x14ac:dyDescent="0.25">
      <c r="B69" s="36" t="s">
        <v>244</v>
      </c>
      <c r="C69" s="37"/>
      <c r="D69" s="37"/>
      <c r="E69" s="37"/>
      <c r="F69" s="37"/>
      <c r="G69" s="37">
        <v>2</v>
      </c>
      <c r="H69" s="37"/>
      <c r="I69" s="37"/>
      <c r="J69" s="37"/>
      <c r="K69" s="37"/>
      <c r="L69" s="37"/>
      <c r="M69" s="37"/>
      <c r="N69" s="37"/>
    </row>
    <row r="70" spans="2:14" x14ac:dyDescent="0.25">
      <c r="B70" s="36" t="s">
        <v>202</v>
      </c>
      <c r="C70" s="37"/>
      <c r="D70" s="37"/>
      <c r="E70" s="37"/>
      <c r="F70" s="37"/>
      <c r="G70" s="37">
        <v>4</v>
      </c>
      <c r="H70" s="37"/>
      <c r="I70" s="37"/>
      <c r="J70" s="37"/>
      <c r="K70" s="37"/>
      <c r="L70" s="37"/>
      <c r="M70" s="37"/>
      <c r="N70" s="37"/>
    </row>
    <row r="71" spans="2:14" x14ac:dyDescent="0.25">
      <c r="B71" s="36" t="s">
        <v>12</v>
      </c>
      <c r="C71" s="37">
        <v>4</v>
      </c>
      <c r="D71" s="37">
        <v>0</v>
      </c>
      <c r="E71" s="37"/>
      <c r="F71" s="37">
        <v>0</v>
      </c>
      <c r="G71" s="37">
        <v>0</v>
      </c>
      <c r="H71" s="37">
        <v>0</v>
      </c>
      <c r="I71" s="37">
        <v>0</v>
      </c>
      <c r="J71" s="37">
        <v>0</v>
      </c>
      <c r="K71" s="37"/>
      <c r="L71" s="37"/>
      <c r="M71" s="37"/>
      <c r="N71" s="37"/>
    </row>
    <row r="72" spans="2:14" x14ac:dyDescent="0.25">
      <c r="B72" s="36" t="s">
        <v>16</v>
      </c>
      <c r="C72" s="37">
        <v>0</v>
      </c>
      <c r="D72" s="37">
        <v>14</v>
      </c>
      <c r="E72" s="37">
        <v>4</v>
      </c>
      <c r="F72" s="37"/>
      <c r="G72" s="37"/>
      <c r="H72" s="37"/>
      <c r="I72" s="37"/>
      <c r="J72" s="37"/>
      <c r="K72" s="37"/>
      <c r="L72" s="37"/>
      <c r="M72" s="37"/>
      <c r="N72" s="37"/>
    </row>
    <row r="73" spans="2:14" x14ac:dyDescent="0.25">
      <c r="B73" s="36" t="s">
        <v>127</v>
      </c>
      <c r="C73" s="37"/>
      <c r="D73" s="37"/>
      <c r="E73" s="37"/>
      <c r="F73" s="37"/>
      <c r="G73" s="37"/>
      <c r="H73" s="37"/>
      <c r="I73" s="37">
        <v>2</v>
      </c>
      <c r="J73" s="37">
        <v>2</v>
      </c>
      <c r="K73" s="37"/>
      <c r="L73" s="37"/>
      <c r="M73" s="37"/>
      <c r="N73" s="37"/>
    </row>
    <row r="74" spans="2:14" x14ac:dyDescent="0.25">
      <c r="B74" s="36" t="s">
        <v>121</v>
      </c>
      <c r="C74" s="37">
        <v>2</v>
      </c>
      <c r="D74" s="37"/>
      <c r="E74" s="37">
        <v>2</v>
      </c>
      <c r="F74" s="37"/>
      <c r="G74" s="37"/>
      <c r="H74" s="37"/>
      <c r="I74" s="37"/>
      <c r="J74" s="37"/>
      <c r="K74" s="37"/>
      <c r="L74" s="37"/>
      <c r="M74" s="37"/>
      <c r="N74" s="37"/>
    </row>
    <row r="75" spans="2:14" x14ac:dyDescent="0.25">
      <c r="B75" s="36" t="s">
        <v>194</v>
      </c>
      <c r="C75" s="37">
        <v>2</v>
      </c>
      <c r="D75" s="37">
        <v>4</v>
      </c>
      <c r="E75" s="37">
        <v>9</v>
      </c>
      <c r="F75" s="37">
        <v>2</v>
      </c>
      <c r="G75" s="37"/>
      <c r="H75" s="37"/>
      <c r="I75" s="37"/>
      <c r="J75" s="37"/>
      <c r="K75" s="37"/>
      <c r="L75" s="37"/>
      <c r="M75" s="37"/>
      <c r="N75" s="37"/>
    </row>
    <row r="76" spans="2:14" x14ac:dyDescent="0.25">
      <c r="B76" s="36" t="s">
        <v>68</v>
      </c>
      <c r="C76" s="37">
        <v>5</v>
      </c>
      <c r="D76" s="37">
        <v>4</v>
      </c>
      <c r="E76" s="37">
        <v>3</v>
      </c>
      <c r="F76" s="37">
        <v>4</v>
      </c>
      <c r="G76" s="37">
        <v>3</v>
      </c>
      <c r="H76" s="37">
        <v>4</v>
      </c>
      <c r="I76" s="37">
        <v>5</v>
      </c>
      <c r="J76" s="37">
        <v>5</v>
      </c>
      <c r="K76" s="37">
        <v>5</v>
      </c>
      <c r="L76" s="37">
        <v>5</v>
      </c>
      <c r="M76" s="37">
        <v>4</v>
      </c>
      <c r="N76" s="37">
        <v>1</v>
      </c>
    </row>
    <row r="77" spans="2:14" x14ac:dyDescent="0.25">
      <c r="B77" s="36" t="s">
        <v>104</v>
      </c>
      <c r="C77" s="37"/>
      <c r="D77" s="37"/>
      <c r="E77" s="37"/>
      <c r="F77" s="37"/>
      <c r="G77" s="37">
        <v>3</v>
      </c>
      <c r="H77" s="37"/>
      <c r="I77" s="37"/>
      <c r="J77" s="37"/>
      <c r="K77" s="37"/>
      <c r="L77" s="37"/>
      <c r="M77" s="37"/>
      <c r="N77" s="37"/>
    </row>
    <row r="78" spans="2:14" x14ac:dyDescent="0.25">
      <c r="B78" s="36" t="s">
        <v>184</v>
      </c>
      <c r="C78" s="37">
        <v>2</v>
      </c>
      <c r="D78" s="37">
        <v>2</v>
      </c>
      <c r="E78" s="37">
        <v>6</v>
      </c>
      <c r="F78" s="37">
        <v>6</v>
      </c>
      <c r="G78" s="37"/>
      <c r="H78" s="37"/>
      <c r="I78" s="37"/>
      <c r="J78" s="37"/>
      <c r="K78" s="37"/>
      <c r="L78" s="37"/>
      <c r="M78" s="37"/>
      <c r="N78" s="37"/>
    </row>
    <row r="79" spans="2:14" x14ac:dyDescent="0.25">
      <c r="B79" s="36" t="s">
        <v>94</v>
      </c>
      <c r="C79" s="37"/>
      <c r="D79" s="37">
        <v>6</v>
      </c>
      <c r="E79" s="37"/>
      <c r="F79" s="37"/>
      <c r="G79" s="37"/>
      <c r="H79" s="37"/>
      <c r="I79" s="37">
        <v>4</v>
      </c>
      <c r="J79" s="37">
        <v>4</v>
      </c>
      <c r="K79" s="37">
        <v>4</v>
      </c>
      <c r="L79" s="37"/>
      <c r="M79" s="37"/>
      <c r="N79" s="37"/>
    </row>
    <row r="80" spans="2:14" x14ac:dyDescent="0.25">
      <c r="B80" s="36" t="s">
        <v>166</v>
      </c>
      <c r="C80" s="37"/>
      <c r="D80" s="37"/>
      <c r="E80" s="37"/>
      <c r="F80" s="37">
        <v>1</v>
      </c>
      <c r="G80" s="37"/>
      <c r="H80" s="37"/>
      <c r="I80" s="37">
        <v>2</v>
      </c>
      <c r="J80" s="37"/>
      <c r="K80" s="37"/>
      <c r="L80" s="37"/>
      <c r="M80" s="37"/>
      <c r="N80" s="37"/>
    </row>
    <row r="81" spans="2:14" x14ac:dyDescent="0.25">
      <c r="B81" s="36" t="s">
        <v>169</v>
      </c>
      <c r="C81" s="37"/>
      <c r="D81" s="37"/>
      <c r="E81" s="37"/>
      <c r="F81" s="37"/>
      <c r="G81" s="37">
        <v>2</v>
      </c>
      <c r="H81" s="37">
        <v>4</v>
      </c>
      <c r="I81" s="37"/>
      <c r="J81" s="37"/>
      <c r="K81" s="37"/>
      <c r="L81" s="37"/>
      <c r="M81" s="37"/>
      <c r="N81" s="37"/>
    </row>
    <row r="82" spans="2:14" x14ac:dyDescent="0.25">
      <c r="B82" s="36" t="s">
        <v>139</v>
      </c>
      <c r="C82" s="37"/>
      <c r="D82" s="37">
        <v>2</v>
      </c>
      <c r="E82" s="37">
        <v>0</v>
      </c>
      <c r="F82" s="37">
        <v>0</v>
      </c>
      <c r="G82" s="37">
        <v>1</v>
      </c>
      <c r="H82" s="37"/>
      <c r="I82" s="37"/>
      <c r="J82" s="37"/>
      <c r="K82" s="37"/>
      <c r="L82" s="37"/>
      <c r="M82" s="37"/>
      <c r="N82" s="37"/>
    </row>
    <row r="83" spans="2:14" x14ac:dyDescent="0.25">
      <c r="B83" s="36" t="s">
        <v>151</v>
      </c>
      <c r="C83" s="37"/>
      <c r="D83" s="37"/>
      <c r="E83" s="37"/>
      <c r="F83" s="37">
        <v>0</v>
      </c>
      <c r="G83" s="37">
        <v>4</v>
      </c>
      <c r="H83" s="37"/>
      <c r="I83" s="37"/>
      <c r="J83" s="37"/>
      <c r="K83" s="37"/>
      <c r="L83" s="37"/>
      <c r="M83" s="37"/>
      <c r="N83" s="37"/>
    </row>
    <row r="84" spans="2:14" x14ac:dyDescent="0.25">
      <c r="B84" s="36" t="s">
        <v>215</v>
      </c>
      <c r="C84" s="37"/>
      <c r="D84" s="37"/>
      <c r="E84" s="37"/>
      <c r="F84" s="37"/>
      <c r="G84" s="37">
        <v>5</v>
      </c>
      <c r="H84" s="37">
        <v>8</v>
      </c>
      <c r="I84" s="37">
        <v>2</v>
      </c>
      <c r="J84" s="37"/>
      <c r="K84" s="37">
        <v>5</v>
      </c>
      <c r="L84" s="37">
        <v>2</v>
      </c>
      <c r="M84" s="37"/>
      <c r="N84" s="37"/>
    </row>
    <row r="85" spans="2:14" x14ac:dyDescent="0.25">
      <c r="B85" s="36" t="s">
        <v>186</v>
      </c>
      <c r="C85" s="37"/>
      <c r="D85" s="37">
        <v>2</v>
      </c>
      <c r="E85" s="37">
        <v>7</v>
      </c>
      <c r="F85" s="37">
        <v>7</v>
      </c>
      <c r="G85" s="37">
        <v>6</v>
      </c>
      <c r="H85" s="37"/>
      <c r="I85" s="37"/>
      <c r="J85" s="37"/>
      <c r="K85" s="37"/>
      <c r="L85" s="37"/>
      <c r="M85" s="37"/>
      <c r="N85" s="37"/>
    </row>
    <row r="86" spans="2:14" x14ac:dyDescent="0.25">
      <c r="B86" s="36" t="s">
        <v>200</v>
      </c>
      <c r="C86" s="37"/>
      <c r="D86" s="37"/>
      <c r="E86" s="37"/>
      <c r="F86" s="37">
        <v>12</v>
      </c>
      <c r="G86" s="37">
        <v>16</v>
      </c>
      <c r="H86" s="37"/>
      <c r="I86" s="37">
        <v>16</v>
      </c>
      <c r="J86" s="37"/>
      <c r="K86" s="37"/>
      <c r="L86" s="37"/>
      <c r="M86" s="37"/>
      <c r="N86" s="37"/>
    </row>
    <row r="87" spans="2:14" x14ac:dyDescent="0.25">
      <c r="B87" s="36" t="s">
        <v>76</v>
      </c>
      <c r="C87" s="37">
        <v>2</v>
      </c>
      <c r="D87" s="37">
        <v>2</v>
      </c>
      <c r="E87" s="37"/>
      <c r="F87" s="37">
        <v>3</v>
      </c>
      <c r="G87" s="37">
        <v>5</v>
      </c>
      <c r="H87" s="37"/>
      <c r="I87" s="37">
        <v>4</v>
      </c>
      <c r="J87" s="37">
        <v>5</v>
      </c>
      <c r="K87" s="37">
        <v>5</v>
      </c>
      <c r="L87" s="37">
        <v>3</v>
      </c>
      <c r="M87" s="37">
        <v>3</v>
      </c>
      <c r="N87" s="37"/>
    </row>
    <row r="88" spans="2:14" x14ac:dyDescent="0.25">
      <c r="B88" s="36" t="s">
        <v>23</v>
      </c>
      <c r="C88" s="37">
        <v>5</v>
      </c>
      <c r="D88" s="37">
        <v>3</v>
      </c>
      <c r="E88" s="37"/>
      <c r="F88" s="37"/>
      <c r="G88" s="37"/>
      <c r="H88" s="37"/>
      <c r="I88" s="37">
        <v>5</v>
      </c>
      <c r="J88" s="37">
        <v>11</v>
      </c>
      <c r="K88" s="37">
        <v>3</v>
      </c>
      <c r="L88" s="37"/>
      <c r="M88" s="37"/>
      <c r="N88" s="37"/>
    </row>
    <row r="89" spans="2:14" x14ac:dyDescent="0.25">
      <c r="B89" s="36" t="s">
        <v>52</v>
      </c>
      <c r="C89" s="37"/>
      <c r="D89" s="37"/>
      <c r="E89" s="37"/>
      <c r="F89" s="37"/>
      <c r="G89" s="37"/>
      <c r="H89" s="37"/>
      <c r="I89" s="37">
        <v>2</v>
      </c>
      <c r="J89" s="37"/>
      <c r="K89" s="37"/>
      <c r="L89" s="37"/>
      <c r="M89" s="37"/>
      <c r="N89" s="37"/>
    </row>
    <row r="90" spans="2:14" x14ac:dyDescent="0.25">
      <c r="B90" s="36" t="s">
        <v>50</v>
      </c>
      <c r="C90" s="37"/>
      <c r="D90" s="37"/>
      <c r="E90" s="37"/>
      <c r="F90" s="37"/>
      <c r="G90" s="37">
        <v>5</v>
      </c>
      <c r="H90" s="37"/>
      <c r="I90" s="37"/>
      <c r="J90" s="37"/>
      <c r="K90" s="37"/>
      <c r="L90" s="37"/>
      <c r="M90" s="37"/>
      <c r="N90" s="37"/>
    </row>
    <row r="91" spans="2:14" x14ac:dyDescent="0.25">
      <c r="B91" s="36" t="s">
        <v>188</v>
      </c>
      <c r="C91" s="37"/>
      <c r="D91" s="37">
        <v>5</v>
      </c>
      <c r="E91" s="37">
        <v>7</v>
      </c>
      <c r="F91" s="37">
        <v>0</v>
      </c>
      <c r="G91" s="37">
        <v>0</v>
      </c>
      <c r="H91" s="37">
        <v>0</v>
      </c>
      <c r="I91" s="37">
        <v>0</v>
      </c>
      <c r="J91" s="37"/>
      <c r="K91" s="37"/>
      <c r="L91" s="37"/>
      <c r="M91" s="37"/>
      <c r="N91" s="37"/>
    </row>
    <row r="92" spans="2:14" x14ac:dyDescent="0.25">
      <c r="B92" s="36" t="s">
        <v>128</v>
      </c>
      <c r="C92" s="37">
        <v>2</v>
      </c>
      <c r="D92" s="37"/>
      <c r="E92" s="37"/>
      <c r="F92" s="37"/>
      <c r="G92" s="37"/>
      <c r="H92" s="37"/>
      <c r="I92" s="37"/>
      <c r="J92" s="37"/>
      <c r="K92" s="37"/>
      <c r="L92" s="37"/>
      <c r="M92" s="37"/>
      <c r="N92" s="37"/>
    </row>
    <row r="93" spans="2:14" x14ac:dyDescent="0.25">
      <c r="B93" s="36" t="s">
        <v>100</v>
      </c>
      <c r="C93" s="37"/>
      <c r="D93" s="37"/>
      <c r="E93" s="37">
        <v>3</v>
      </c>
      <c r="F93" s="37"/>
      <c r="G93" s="37"/>
      <c r="H93" s="37"/>
      <c r="I93" s="37"/>
      <c r="J93" s="37"/>
      <c r="K93" s="37"/>
      <c r="L93" s="37"/>
      <c r="M93" s="37"/>
      <c r="N93" s="37"/>
    </row>
    <row r="94" spans="2:14" x14ac:dyDescent="0.25">
      <c r="B94" s="36" t="s">
        <v>10</v>
      </c>
      <c r="C94" s="37">
        <v>16</v>
      </c>
      <c r="D94" s="37">
        <v>21</v>
      </c>
      <c r="E94" s="37">
        <v>24</v>
      </c>
      <c r="F94" s="37">
        <v>9</v>
      </c>
      <c r="G94" s="37">
        <v>0</v>
      </c>
      <c r="H94" s="37">
        <v>0</v>
      </c>
      <c r="I94" s="37">
        <v>0</v>
      </c>
      <c r="J94" s="37">
        <v>0</v>
      </c>
      <c r="K94" s="37"/>
      <c r="L94" s="37"/>
      <c r="M94" s="37"/>
      <c r="N94" s="37"/>
    </row>
    <row r="95" spans="2:14" x14ac:dyDescent="0.25">
      <c r="B95" s="36" t="s">
        <v>40</v>
      </c>
      <c r="C95" s="37"/>
      <c r="D95" s="37"/>
      <c r="E95" s="37"/>
      <c r="F95" s="37"/>
      <c r="G95" s="37"/>
      <c r="H95" s="37"/>
      <c r="I95" s="37"/>
      <c r="J95" s="37"/>
      <c r="K95" s="37"/>
      <c r="L95" s="37"/>
      <c r="M95" s="37"/>
      <c r="N95" s="37"/>
    </row>
    <row r="96" spans="2:14" x14ac:dyDescent="0.25">
      <c r="B96" s="36" t="s">
        <v>87</v>
      </c>
      <c r="C96" s="37"/>
      <c r="D96" s="37"/>
      <c r="E96" s="37"/>
      <c r="F96" s="37">
        <v>3</v>
      </c>
      <c r="G96" s="37"/>
      <c r="H96" s="37"/>
      <c r="I96" s="37">
        <v>3</v>
      </c>
      <c r="J96" s="37">
        <v>2</v>
      </c>
      <c r="K96" s="37">
        <v>3</v>
      </c>
      <c r="L96" s="37">
        <v>3</v>
      </c>
      <c r="M96" s="37">
        <v>3</v>
      </c>
      <c r="N96" s="37">
        <v>3</v>
      </c>
    </row>
    <row r="97" spans="2:14" x14ac:dyDescent="0.25">
      <c r="B97" s="36" t="s">
        <v>81</v>
      </c>
      <c r="C97" s="37">
        <v>2</v>
      </c>
      <c r="D97" s="37">
        <v>6</v>
      </c>
      <c r="E97" s="37"/>
      <c r="F97" s="37">
        <v>2</v>
      </c>
      <c r="G97" s="37"/>
      <c r="H97" s="37">
        <v>1</v>
      </c>
      <c r="I97" s="37">
        <v>5</v>
      </c>
      <c r="J97" s="37">
        <v>0</v>
      </c>
      <c r="K97" s="37">
        <v>3</v>
      </c>
      <c r="L97" s="37">
        <v>3</v>
      </c>
      <c r="M97" s="37">
        <v>3</v>
      </c>
      <c r="N97" s="37">
        <v>3</v>
      </c>
    </row>
    <row r="98" spans="2:14" x14ac:dyDescent="0.25">
      <c r="B98" s="36" t="s">
        <v>26</v>
      </c>
      <c r="C98" s="37">
        <v>2</v>
      </c>
      <c r="D98" s="37">
        <v>3</v>
      </c>
      <c r="E98" s="37">
        <v>3</v>
      </c>
      <c r="F98" s="37">
        <v>0</v>
      </c>
      <c r="G98" s="37">
        <v>5</v>
      </c>
      <c r="H98" s="37">
        <v>3</v>
      </c>
      <c r="I98" s="37">
        <v>2</v>
      </c>
      <c r="J98" s="37">
        <v>3</v>
      </c>
      <c r="K98" s="37">
        <v>3</v>
      </c>
      <c r="L98" s="37">
        <v>5</v>
      </c>
      <c r="M98" s="37">
        <v>3</v>
      </c>
      <c r="N98" s="37">
        <v>3</v>
      </c>
    </row>
    <row r="99" spans="2:14" x14ac:dyDescent="0.25">
      <c r="B99" s="36" t="s">
        <v>135</v>
      </c>
      <c r="C99" s="37"/>
      <c r="D99" s="37"/>
      <c r="E99" s="37">
        <v>1</v>
      </c>
      <c r="F99" s="37">
        <v>1</v>
      </c>
      <c r="G99" s="37">
        <v>1</v>
      </c>
      <c r="H99" s="37">
        <v>2</v>
      </c>
      <c r="I99" s="37"/>
      <c r="J99" s="37"/>
      <c r="K99" s="37"/>
      <c r="L99" s="37"/>
      <c r="M99" s="37"/>
      <c r="N99" s="37"/>
    </row>
    <row r="100" spans="2:14" x14ac:dyDescent="0.25">
      <c r="B100" s="36" t="s">
        <v>239</v>
      </c>
      <c r="C100" s="37"/>
      <c r="D100" s="37"/>
      <c r="E100" s="37"/>
      <c r="F100" s="37"/>
      <c r="G100" s="37">
        <v>2</v>
      </c>
      <c r="H100" s="37">
        <v>2</v>
      </c>
      <c r="I100" s="37"/>
      <c r="J100" s="37"/>
      <c r="K100" s="37"/>
      <c r="L100" s="37"/>
      <c r="M100" s="37"/>
      <c r="N100" s="37"/>
    </row>
    <row r="101" spans="2:14" x14ac:dyDescent="0.25">
      <c r="B101" s="36" t="s">
        <v>89</v>
      </c>
      <c r="C101" s="37"/>
      <c r="D101" s="37"/>
      <c r="E101" s="37">
        <v>4</v>
      </c>
      <c r="F101" s="37">
        <v>12</v>
      </c>
      <c r="G101" s="37">
        <v>2</v>
      </c>
      <c r="H101" s="37">
        <v>12</v>
      </c>
      <c r="I101" s="37">
        <v>21</v>
      </c>
      <c r="J101" s="37">
        <v>13</v>
      </c>
      <c r="K101" s="37">
        <v>15</v>
      </c>
      <c r="L101" s="37">
        <v>15</v>
      </c>
      <c r="M101" s="37">
        <v>15</v>
      </c>
      <c r="N101" s="37">
        <v>15</v>
      </c>
    </row>
    <row r="102" spans="2:14" x14ac:dyDescent="0.25">
      <c r="B102" s="36" t="s">
        <v>30</v>
      </c>
      <c r="C102" s="37"/>
      <c r="D102" s="37"/>
      <c r="E102" s="37">
        <v>2</v>
      </c>
      <c r="F102" s="37"/>
      <c r="G102" s="37"/>
      <c r="H102" s="37">
        <v>3</v>
      </c>
      <c r="I102" s="37">
        <v>2</v>
      </c>
      <c r="J102" s="37">
        <v>2</v>
      </c>
      <c r="K102" s="37"/>
      <c r="L102" s="37"/>
      <c r="M102" s="37"/>
      <c r="N102" s="37"/>
    </row>
    <row r="103" spans="2:14" x14ac:dyDescent="0.25">
      <c r="B103" s="36" t="s">
        <v>196</v>
      </c>
      <c r="C103" s="37">
        <v>10</v>
      </c>
      <c r="D103" s="37">
        <v>7</v>
      </c>
      <c r="E103" s="37"/>
      <c r="F103" s="37">
        <v>5</v>
      </c>
      <c r="G103" s="37">
        <v>2</v>
      </c>
      <c r="H103" s="37">
        <v>4</v>
      </c>
      <c r="I103" s="37">
        <v>15</v>
      </c>
      <c r="J103" s="37">
        <v>15</v>
      </c>
      <c r="K103" s="37">
        <v>15</v>
      </c>
      <c r="L103" s="37">
        <v>15</v>
      </c>
      <c r="M103" s="37">
        <v>10</v>
      </c>
      <c r="N103" s="37"/>
    </row>
    <row r="104" spans="2:14" x14ac:dyDescent="0.25">
      <c r="B104" s="36" t="s">
        <v>225</v>
      </c>
      <c r="C104" s="37">
        <v>39</v>
      </c>
      <c r="D104" s="37">
        <v>37</v>
      </c>
      <c r="E104" s="37">
        <v>21</v>
      </c>
      <c r="F104" s="37">
        <v>8</v>
      </c>
      <c r="G104" s="37">
        <v>20</v>
      </c>
      <c r="H104" s="37">
        <v>15</v>
      </c>
      <c r="I104" s="37">
        <v>7</v>
      </c>
      <c r="J104" s="37"/>
      <c r="K104" s="37"/>
      <c r="L104" s="37"/>
      <c r="M104" s="37"/>
      <c r="N104" s="37"/>
    </row>
    <row r="105" spans="2:14" x14ac:dyDescent="0.25">
      <c r="B105" s="36" t="s">
        <v>74</v>
      </c>
      <c r="C105" s="37">
        <v>3</v>
      </c>
      <c r="D105" s="37">
        <v>2</v>
      </c>
      <c r="E105" s="37">
        <v>1</v>
      </c>
      <c r="F105" s="37">
        <v>5</v>
      </c>
      <c r="G105" s="37">
        <v>2</v>
      </c>
      <c r="H105" s="37">
        <v>4</v>
      </c>
      <c r="I105" s="37">
        <v>0</v>
      </c>
      <c r="J105" s="37">
        <v>2</v>
      </c>
      <c r="K105" s="37">
        <v>2</v>
      </c>
      <c r="L105" s="37">
        <v>4</v>
      </c>
      <c r="M105" s="37">
        <v>4</v>
      </c>
      <c r="N105" s="37">
        <v>2</v>
      </c>
    </row>
    <row r="106" spans="2:14" x14ac:dyDescent="0.25">
      <c r="B106" s="36" t="s">
        <v>131</v>
      </c>
      <c r="C106" s="37">
        <v>0</v>
      </c>
      <c r="D106" s="37">
        <v>0</v>
      </c>
      <c r="E106" s="37">
        <v>3</v>
      </c>
      <c r="F106" s="37">
        <v>3</v>
      </c>
      <c r="G106" s="37">
        <v>4</v>
      </c>
      <c r="H106" s="37">
        <v>4</v>
      </c>
      <c r="I106" s="37">
        <v>1</v>
      </c>
      <c r="J106" s="37">
        <v>1</v>
      </c>
      <c r="K106" s="37"/>
      <c r="L106" s="37"/>
      <c r="M106" s="37"/>
      <c r="N106" s="37"/>
    </row>
    <row r="107" spans="2:14" x14ac:dyDescent="0.25">
      <c r="B107" s="36" t="s">
        <v>116</v>
      </c>
      <c r="C107" s="37">
        <v>0</v>
      </c>
      <c r="D107" s="37">
        <v>0</v>
      </c>
      <c r="E107" s="37">
        <v>0</v>
      </c>
      <c r="F107" s="37">
        <v>0</v>
      </c>
      <c r="G107" s="37">
        <v>2</v>
      </c>
      <c r="H107" s="37"/>
      <c r="I107" s="37"/>
      <c r="J107" s="37"/>
      <c r="K107" s="37"/>
      <c r="L107" s="37"/>
      <c r="M107" s="37"/>
      <c r="N107" s="37"/>
    </row>
    <row r="108" spans="2:14" x14ac:dyDescent="0.25">
      <c r="B108" s="36" t="s">
        <v>102</v>
      </c>
      <c r="C108" s="37"/>
      <c r="D108" s="37"/>
      <c r="E108" s="37"/>
      <c r="F108" s="37">
        <v>3</v>
      </c>
      <c r="G108" s="37"/>
      <c r="H108" s="37"/>
      <c r="I108" s="37"/>
      <c r="J108" s="37"/>
      <c r="K108" s="37"/>
      <c r="L108" s="37"/>
      <c r="M108" s="37"/>
      <c r="N108" s="37"/>
    </row>
    <row r="109" spans="2:14" x14ac:dyDescent="0.25">
      <c r="B109" s="36" t="s">
        <v>70</v>
      </c>
      <c r="C109" s="37">
        <v>2</v>
      </c>
      <c r="D109" s="37"/>
      <c r="E109" s="37"/>
      <c r="F109" s="37"/>
      <c r="G109" s="37"/>
      <c r="H109" s="37"/>
      <c r="I109" s="37"/>
      <c r="J109" s="37"/>
      <c r="K109" s="37">
        <v>2</v>
      </c>
      <c r="L109" s="37"/>
      <c r="M109" s="37"/>
      <c r="N109" s="37"/>
    </row>
    <row r="110" spans="2:14" x14ac:dyDescent="0.25">
      <c r="B110" s="36" t="s">
        <v>223</v>
      </c>
      <c r="C110" s="37">
        <v>67</v>
      </c>
      <c r="D110" s="37">
        <v>76</v>
      </c>
      <c r="E110" s="37">
        <v>68</v>
      </c>
      <c r="F110" s="37">
        <v>68</v>
      </c>
      <c r="G110" s="37">
        <v>96</v>
      </c>
      <c r="H110" s="37">
        <v>123</v>
      </c>
      <c r="I110" s="37">
        <v>21</v>
      </c>
      <c r="J110" s="37">
        <v>25</v>
      </c>
      <c r="K110" s="37">
        <v>19</v>
      </c>
      <c r="L110" s="37">
        <v>19</v>
      </c>
      <c r="M110" s="37"/>
      <c r="N110" s="37"/>
    </row>
    <row r="111" spans="2:14" x14ac:dyDescent="0.25">
      <c r="B111" s="36" t="s">
        <v>120</v>
      </c>
      <c r="C111" s="37">
        <v>7</v>
      </c>
      <c r="D111" s="37">
        <v>1</v>
      </c>
      <c r="E111" s="37">
        <v>0</v>
      </c>
      <c r="F111" s="37">
        <v>0</v>
      </c>
      <c r="G111" s="37">
        <v>2</v>
      </c>
      <c r="H111" s="37">
        <v>4</v>
      </c>
      <c r="I111" s="37">
        <v>1</v>
      </c>
      <c r="J111" s="37"/>
      <c r="K111" s="37"/>
      <c r="L111" s="37"/>
      <c r="M111" s="37"/>
      <c r="N111" s="37"/>
    </row>
    <row r="112" spans="2:14" x14ac:dyDescent="0.25">
      <c r="B112" s="36" t="s">
        <v>122</v>
      </c>
      <c r="C112" s="37">
        <v>2</v>
      </c>
      <c r="D112" s="37"/>
      <c r="E112" s="37"/>
      <c r="F112" s="37"/>
      <c r="G112" s="37"/>
      <c r="H112" s="37"/>
      <c r="I112" s="37"/>
      <c r="J112" s="37"/>
      <c r="K112" s="37"/>
      <c r="L112" s="37"/>
      <c r="M112" s="37"/>
      <c r="N112" s="37"/>
    </row>
    <row r="113" spans="2:14" x14ac:dyDescent="0.25">
      <c r="B113" s="36" t="s">
        <v>63</v>
      </c>
      <c r="C113" s="37"/>
      <c r="D113" s="37"/>
      <c r="E113" s="37"/>
      <c r="F113" s="37"/>
      <c r="G113" s="37"/>
      <c r="H113" s="37"/>
      <c r="I113" s="37"/>
      <c r="J113" s="37"/>
      <c r="K113" s="37"/>
      <c r="L113" s="37"/>
      <c r="M113" s="37"/>
      <c r="N113" s="37"/>
    </row>
    <row r="114" spans="2:14" x14ac:dyDescent="0.25">
      <c r="B114" s="36" t="s">
        <v>232</v>
      </c>
      <c r="C114" s="37"/>
      <c r="D114" s="37"/>
      <c r="E114" s="37"/>
      <c r="F114" s="37"/>
      <c r="G114" s="37"/>
      <c r="H114" s="37">
        <v>3</v>
      </c>
      <c r="I114" s="37"/>
      <c r="J114" s="37"/>
      <c r="K114" s="37"/>
      <c r="L114" s="37"/>
      <c r="M114" s="37"/>
      <c r="N114" s="37"/>
    </row>
    <row r="115" spans="2:14" x14ac:dyDescent="0.25">
      <c r="B115" s="36" t="s">
        <v>234</v>
      </c>
      <c r="C115" s="37"/>
      <c r="D115" s="37"/>
      <c r="E115" s="37"/>
      <c r="F115" s="37"/>
      <c r="G115" s="37">
        <v>3</v>
      </c>
      <c r="H115" s="37"/>
      <c r="I115" s="37">
        <v>3</v>
      </c>
      <c r="J115" s="37"/>
      <c r="K115" s="37"/>
      <c r="L115" s="37"/>
      <c r="M115" s="37"/>
      <c r="N115" s="37"/>
    </row>
    <row r="116" spans="2:14" x14ac:dyDescent="0.25">
      <c r="B116" s="36" t="s">
        <v>66</v>
      </c>
      <c r="C116" s="37"/>
      <c r="D116" s="37"/>
      <c r="E116" s="37">
        <v>1</v>
      </c>
      <c r="F116" s="37"/>
      <c r="G116" s="37"/>
      <c r="H116" s="37"/>
      <c r="I116" s="37"/>
      <c r="J116" s="37">
        <v>4</v>
      </c>
      <c r="K116" s="37">
        <v>4</v>
      </c>
      <c r="L116" s="37">
        <v>4</v>
      </c>
      <c r="M116" s="37">
        <v>4</v>
      </c>
      <c r="N116" s="37">
        <v>4</v>
      </c>
    </row>
    <row r="117" spans="2:14" x14ac:dyDescent="0.25">
      <c r="B117" s="36" t="s">
        <v>206</v>
      </c>
      <c r="C117" s="37"/>
      <c r="D117" s="37"/>
      <c r="E117" s="37"/>
      <c r="F117" s="37"/>
      <c r="G117" s="37"/>
      <c r="H117" s="37"/>
      <c r="I117" s="37"/>
      <c r="J117" s="37">
        <v>2</v>
      </c>
      <c r="K117" s="37">
        <v>2</v>
      </c>
      <c r="L117" s="37"/>
      <c r="M117" s="37"/>
      <c r="N117" s="37"/>
    </row>
    <row r="118" spans="2:14" x14ac:dyDescent="0.25">
      <c r="B118" s="36" t="s">
        <v>136</v>
      </c>
      <c r="C118" s="37"/>
      <c r="D118" s="37"/>
      <c r="E118" s="37">
        <v>0</v>
      </c>
      <c r="F118" s="37">
        <v>2</v>
      </c>
      <c r="G118" s="37"/>
      <c r="H118" s="37"/>
      <c r="I118" s="37"/>
      <c r="J118" s="37"/>
      <c r="K118" s="37"/>
      <c r="L118" s="37"/>
      <c r="M118" s="37"/>
      <c r="N118" s="37"/>
    </row>
    <row r="119" spans="2:14" x14ac:dyDescent="0.25">
      <c r="B119" s="36" t="s">
        <v>158</v>
      </c>
      <c r="C119" s="37"/>
      <c r="D119" s="37"/>
      <c r="E119" s="37"/>
      <c r="F119" s="37">
        <v>1</v>
      </c>
      <c r="G119" s="37"/>
      <c r="H119" s="37"/>
      <c r="I119" s="37"/>
      <c r="J119" s="37"/>
      <c r="K119" s="37"/>
      <c r="L119" s="37"/>
      <c r="M119" s="37"/>
      <c r="N119" s="37"/>
    </row>
    <row r="120" spans="2:14" x14ac:dyDescent="0.25">
      <c r="B120" s="36" t="s">
        <v>117</v>
      </c>
      <c r="C120" s="37">
        <v>0</v>
      </c>
      <c r="D120" s="37">
        <v>0</v>
      </c>
      <c r="E120" s="37">
        <v>0</v>
      </c>
      <c r="F120" s="37">
        <v>0</v>
      </c>
      <c r="G120" s="37">
        <v>0</v>
      </c>
      <c r="H120" s="37">
        <v>2</v>
      </c>
      <c r="I120" s="37"/>
      <c r="J120" s="37"/>
      <c r="K120" s="37"/>
      <c r="L120" s="37"/>
      <c r="M120" s="37"/>
      <c r="N120" s="37"/>
    </row>
    <row r="121" spans="2:14" x14ac:dyDescent="0.25">
      <c r="B121" s="36" t="s">
        <v>140</v>
      </c>
      <c r="C121" s="37"/>
      <c r="D121" s="37">
        <v>1</v>
      </c>
      <c r="E121" s="37"/>
      <c r="F121" s="37"/>
      <c r="G121" s="37"/>
      <c r="H121" s="37"/>
      <c r="I121" s="37"/>
      <c r="J121" s="37"/>
      <c r="K121" s="37"/>
      <c r="L121" s="37"/>
      <c r="M121" s="37"/>
      <c r="N121" s="37"/>
    </row>
    <row r="122" spans="2:14" x14ac:dyDescent="0.25">
      <c r="B122" s="36" t="s">
        <v>14</v>
      </c>
      <c r="C122" s="37">
        <v>3</v>
      </c>
      <c r="D122" s="37">
        <v>0</v>
      </c>
      <c r="E122" s="37">
        <v>2</v>
      </c>
      <c r="F122" s="37">
        <v>4</v>
      </c>
      <c r="G122" s="37">
        <v>7</v>
      </c>
      <c r="H122" s="37">
        <v>4</v>
      </c>
      <c r="I122" s="37">
        <v>2</v>
      </c>
      <c r="J122" s="37">
        <v>2</v>
      </c>
      <c r="K122" s="37">
        <v>2</v>
      </c>
      <c r="L122" s="37"/>
      <c r="M122" s="37"/>
      <c r="N122" s="37"/>
    </row>
    <row r="123" spans="2:14" x14ac:dyDescent="0.25">
      <c r="B123" s="36" t="s">
        <v>84</v>
      </c>
      <c r="C123" s="37"/>
      <c r="D123" s="37"/>
      <c r="E123" s="37"/>
      <c r="F123" s="37"/>
      <c r="G123" s="37"/>
      <c r="H123" s="37"/>
      <c r="I123" s="37"/>
      <c r="J123" s="37"/>
      <c r="K123" s="37"/>
      <c r="L123" s="37"/>
      <c r="M123" s="37"/>
      <c r="N123" s="37"/>
    </row>
    <row r="124" spans="2:14" x14ac:dyDescent="0.25">
      <c r="B124" s="36" t="s">
        <v>72</v>
      </c>
      <c r="C124" s="37">
        <v>10</v>
      </c>
      <c r="D124" s="37">
        <v>8</v>
      </c>
      <c r="E124" s="37">
        <v>10</v>
      </c>
      <c r="F124" s="37">
        <v>10</v>
      </c>
      <c r="G124" s="37">
        <v>10</v>
      </c>
      <c r="H124" s="37">
        <v>10</v>
      </c>
      <c r="I124" s="37">
        <v>4</v>
      </c>
      <c r="J124" s="37">
        <v>4</v>
      </c>
      <c r="K124" s="37">
        <v>4</v>
      </c>
      <c r="L124" s="37">
        <v>10</v>
      </c>
      <c r="M124" s="37">
        <v>10</v>
      </c>
      <c r="N124" s="37">
        <v>10</v>
      </c>
    </row>
    <row r="125" spans="2:14" x14ac:dyDescent="0.25">
      <c r="B125" s="36" t="s">
        <v>155</v>
      </c>
      <c r="C125" s="37"/>
      <c r="D125" s="37"/>
      <c r="E125" s="37"/>
      <c r="F125" s="37"/>
      <c r="G125" s="37">
        <v>2</v>
      </c>
      <c r="H125" s="37">
        <v>2</v>
      </c>
      <c r="I125" s="37"/>
      <c r="J125" s="37"/>
      <c r="K125" s="37"/>
      <c r="L125" s="37"/>
      <c r="M125" s="37"/>
      <c r="N125" s="37"/>
    </row>
    <row r="126" spans="2:14" x14ac:dyDescent="0.25">
      <c r="B126" s="36" t="s">
        <v>237</v>
      </c>
      <c r="C126" s="37"/>
      <c r="D126" s="37"/>
      <c r="E126" s="37"/>
      <c r="F126" s="37"/>
      <c r="G126" s="37"/>
      <c r="H126" s="37">
        <v>2</v>
      </c>
      <c r="I126" s="37"/>
      <c r="J126" s="37"/>
      <c r="K126" s="37"/>
      <c r="L126" s="37"/>
      <c r="M126" s="37"/>
      <c r="N126" s="37"/>
    </row>
    <row r="127" spans="2:14" x14ac:dyDescent="0.25">
      <c r="B127" s="36" t="s">
        <v>182</v>
      </c>
      <c r="C127" s="37"/>
      <c r="D127" s="37">
        <v>4</v>
      </c>
      <c r="E127" s="37">
        <v>7</v>
      </c>
      <c r="F127" s="37">
        <v>2</v>
      </c>
      <c r="G127" s="37">
        <v>1</v>
      </c>
      <c r="H127" s="37">
        <v>2</v>
      </c>
      <c r="I127" s="37"/>
      <c r="J127" s="37"/>
      <c r="K127" s="37"/>
      <c r="L127" s="37"/>
      <c r="M127" s="37"/>
      <c r="N127" s="37"/>
    </row>
    <row r="128" spans="2:14" x14ac:dyDescent="0.25">
      <c r="B128" s="36" t="s">
        <v>49</v>
      </c>
      <c r="C128" s="37"/>
      <c r="D128" s="37"/>
      <c r="E128" s="37"/>
      <c r="F128" s="37"/>
      <c r="G128" s="37">
        <v>2</v>
      </c>
      <c r="H128" s="37"/>
      <c r="I128" s="37"/>
      <c r="J128" s="37"/>
      <c r="K128" s="37"/>
      <c r="L128" s="37"/>
      <c r="M128" s="37"/>
      <c r="N128" s="37"/>
    </row>
    <row r="129" spans="2:14" x14ac:dyDescent="0.25">
      <c r="B129" s="36" t="s">
        <v>61</v>
      </c>
      <c r="C129" s="37"/>
      <c r="D129" s="37"/>
      <c r="E129" s="37"/>
      <c r="F129" s="37"/>
      <c r="G129" s="37"/>
      <c r="H129" s="37"/>
      <c r="I129" s="37"/>
      <c r="J129" s="37"/>
      <c r="K129" s="37"/>
      <c r="L129" s="37"/>
      <c r="M129" s="37"/>
      <c r="N129" s="37"/>
    </row>
    <row r="130" spans="2:14" x14ac:dyDescent="0.25">
      <c r="B130" s="36" t="s">
        <v>83</v>
      </c>
      <c r="C130" s="37"/>
      <c r="D130" s="37"/>
      <c r="E130" s="37"/>
      <c r="F130" s="37">
        <v>3</v>
      </c>
      <c r="G130" s="37">
        <v>2</v>
      </c>
      <c r="H130" s="37">
        <v>7</v>
      </c>
      <c r="I130" s="37">
        <v>5</v>
      </c>
      <c r="J130" s="37">
        <v>2</v>
      </c>
      <c r="K130" s="37">
        <v>2</v>
      </c>
      <c r="L130" s="37">
        <v>2</v>
      </c>
      <c r="M130" s="37">
        <v>2</v>
      </c>
      <c r="N130" s="37">
        <v>2</v>
      </c>
    </row>
    <row r="131" spans="2:14" x14ac:dyDescent="0.25">
      <c r="B131" s="36" t="s">
        <v>41</v>
      </c>
      <c r="C131" s="37"/>
      <c r="D131" s="37"/>
      <c r="E131" s="37"/>
      <c r="F131" s="37"/>
      <c r="G131" s="37"/>
      <c r="H131" s="37"/>
      <c r="I131" s="37"/>
      <c r="J131" s="37"/>
      <c r="K131" s="37"/>
      <c r="L131" s="37"/>
      <c r="M131" s="37"/>
      <c r="N131" s="37"/>
    </row>
    <row r="132" spans="2:14" x14ac:dyDescent="0.25">
      <c r="B132" s="36" t="s">
        <v>38</v>
      </c>
      <c r="C132" s="37"/>
      <c r="D132" s="37"/>
      <c r="E132" s="37"/>
      <c r="F132" s="37"/>
      <c r="G132" s="37">
        <v>1</v>
      </c>
      <c r="H132" s="37">
        <v>2</v>
      </c>
      <c r="I132" s="37"/>
      <c r="J132" s="37"/>
      <c r="K132" s="37"/>
      <c r="L132" s="37"/>
      <c r="M132" s="37"/>
      <c r="N132" s="37"/>
    </row>
    <row r="133" spans="2:14" x14ac:dyDescent="0.25">
      <c r="B133" s="36" t="s">
        <v>33</v>
      </c>
      <c r="C133" s="37">
        <v>10</v>
      </c>
      <c r="D133" s="37"/>
      <c r="E133" s="37">
        <v>4</v>
      </c>
      <c r="F133" s="37"/>
      <c r="G133" s="37"/>
      <c r="H133" s="37"/>
      <c r="I133" s="37"/>
      <c r="J133" s="37"/>
      <c r="K133" s="37"/>
      <c r="L133" s="37"/>
      <c r="M133" s="37"/>
      <c r="N133" s="37"/>
    </row>
    <row r="134" spans="2:14" x14ac:dyDescent="0.25">
      <c r="B134" s="36" t="s">
        <v>132</v>
      </c>
      <c r="C134" s="37">
        <v>0</v>
      </c>
      <c r="D134" s="37">
        <v>0</v>
      </c>
      <c r="E134" s="37">
        <v>0</v>
      </c>
      <c r="F134" s="37">
        <v>1</v>
      </c>
      <c r="G134" s="37">
        <v>4</v>
      </c>
      <c r="H134" s="37">
        <v>2</v>
      </c>
      <c r="I134" s="37">
        <v>2</v>
      </c>
      <c r="J134" s="37"/>
      <c r="K134" s="37"/>
      <c r="L134" s="37"/>
      <c r="M134" s="37"/>
      <c r="N134" s="37"/>
    </row>
    <row r="135" spans="2:14" x14ac:dyDescent="0.25">
      <c r="B135" s="36" t="s">
        <v>59</v>
      </c>
      <c r="C135" s="37"/>
      <c r="D135" s="37"/>
      <c r="E135" s="37"/>
      <c r="F135" s="37"/>
      <c r="G135" s="37"/>
      <c r="H135" s="37"/>
      <c r="I135" s="37">
        <v>4</v>
      </c>
      <c r="J135" s="37">
        <v>3</v>
      </c>
      <c r="K135" s="37">
        <v>3</v>
      </c>
      <c r="L135" s="37">
        <v>3</v>
      </c>
      <c r="M135" s="37">
        <v>3</v>
      </c>
      <c r="N135" s="37">
        <v>3</v>
      </c>
    </row>
    <row r="136" spans="2:14" x14ac:dyDescent="0.25">
      <c r="B136" s="36" t="s">
        <v>57</v>
      </c>
      <c r="C136" s="37"/>
      <c r="D136" s="37"/>
      <c r="E136" s="37"/>
      <c r="F136" s="37"/>
      <c r="G136" s="37"/>
      <c r="H136" s="37"/>
      <c r="I136" s="37"/>
      <c r="J136" s="37"/>
      <c r="K136" s="37"/>
      <c r="L136" s="37"/>
      <c r="M136" s="37"/>
      <c r="N136" s="37"/>
    </row>
    <row r="137" spans="2:14" x14ac:dyDescent="0.25">
      <c r="B137" s="36" t="s">
        <v>224</v>
      </c>
      <c r="C137" s="37"/>
      <c r="D137" s="37"/>
      <c r="E137" s="37">
        <v>4</v>
      </c>
      <c r="F137" s="37"/>
      <c r="G137" s="37"/>
      <c r="H137" s="37"/>
      <c r="I137" s="37"/>
      <c r="J137" s="37">
        <v>5</v>
      </c>
      <c r="K137" s="37"/>
      <c r="L137" s="37"/>
      <c r="M137" s="37">
        <v>4</v>
      </c>
      <c r="N137" s="37"/>
    </row>
    <row r="138" spans="2:14" x14ac:dyDescent="0.25">
      <c r="B138" s="36" t="s">
        <v>22</v>
      </c>
      <c r="C138" s="37">
        <v>3</v>
      </c>
      <c r="D138" s="37">
        <v>0</v>
      </c>
      <c r="E138" s="37"/>
      <c r="F138" s="37"/>
      <c r="G138" s="37"/>
      <c r="H138" s="37">
        <v>3</v>
      </c>
      <c r="I138" s="37">
        <v>0</v>
      </c>
      <c r="J138" s="37">
        <v>3</v>
      </c>
      <c r="K138" s="37">
        <v>3</v>
      </c>
      <c r="L138" s="37">
        <v>3</v>
      </c>
      <c r="M138" s="37">
        <v>3</v>
      </c>
      <c r="N138" s="37"/>
    </row>
    <row r="139" spans="2:14" x14ac:dyDescent="0.25">
      <c r="B139" s="36" t="s">
        <v>20</v>
      </c>
      <c r="C139" s="37">
        <v>6</v>
      </c>
      <c r="D139" s="37">
        <v>0</v>
      </c>
      <c r="E139" s="37"/>
      <c r="F139" s="37"/>
      <c r="G139" s="37">
        <v>2</v>
      </c>
      <c r="H139" s="37">
        <v>3</v>
      </c>
      <c r="I139" s="37">
        <v>0</v>
      </c>
      <c r="J139" s="37">
        <v>3</v>
      </c>
      <c r="K139" s="37">
        <v>3</v>
      </c>
      <c r="L139" s="37">
        <v>3</v>
      </c>
      <c r="M139" s="37">
        <v>3</v>
      </c>
      <c r="N139" s="37"/>
    </row>
    <row r="140" spans="2:14" x14ac:dyDescent="0.25">
      <c r="B140" s="36" t="s">
        <v>246</v>
      </c>
      <c r="C140" s="37"/>
      <c r="D140" s="37"/>
      <c r="E140" s="37"/>
      <c r="F140" s="37"/>
      <c r="G140" s="37"/>
      <c r="H140" s="37"/>
      <c r="I140" s="37"/>
      <c r="J140" s="37">
        <v>3</v>
      </c>
      <c r="K140" s="37"/>
      <c r="L140" s="37"/>
      <c r="M140" s="37"/>
      <c r="N140" s="37"/>
    </row>
    <row r="141" spans="2:14" x14ac:dyDescent="0.25">
      <c r="B141" s="36" t="s">
        <v>210</v>
      </c>
      <c r="C141" s="37"/>
      <c r="D141" s="37"/>
      <c r="E141" s="37"/>
      <c r="F141" s="37"/>
      <c r="G141" s="37"/>
      <c r="H141" s="37"/>
      <c r="I141" s="37">
        <v>3</v>
      </c>
      <c r="J141" s="37">
        <v>3</v>
      </c>
      <c r="K141" s="37"/>
      <c r="L141" s="37"/>
      <c r="M141" s="37"/>
      <c r="N141" s="37"/>
    </row>
    <row r="142" spans="2:14" x14ac:dyDescent="0.25">
      <c r="B142" s="36" t="s">
        <v>241</v>
      </c>
      <c r="C142" s="37"/>
      <c r="D142" s="37"/>
      <c r="E142" s="37"/>
      <c r="F142" s="37"/>
      <c r="G142" s="37">
        <v>2</v>
      </c>
      <c r="H142" s="37"/>
      <c r="I142" s="37"/>
      <c r="J142" s="37"/>
      <c r="K142" s="37"/>
      <c r="L142" s="37"/>
      <c r="M142" s="37"/>
      <c r="N142" s="37"/>
    </row>
    <row r="143" spans="2:14" x14ac:dyDescent="0.25">
      <c r="B143" s="36" t="s">
        <v>153</v>
      </c>
      <c r="C143" s="37"/>
      <c r="D143" s="37"/>
      <c r="E143" s="37"/>
      <c r="F143" s="37">
        <v>3</v>
      </c>
      <c r="G143" s="37"/>
      <c r="H143" s="37"/>
      <c r="I143" s="37"/>
      <c r="J143" s="37"/>
      <c r="K143" s="37"/>
      <c r="L143" s="37"/>
      <c r="M143" s="37"/>
      <c r="N143" s="37"/>
    </row>
    <row r="144" spans="2:14" x14ac:dyDescent="0.25">
      <c r="B144" s="36" t="s">
        <v>92</v>
      </c>
      <c r="C144" s="37">
        <v>1</v>
      </c>
      <c r="D144" s="37">
        <v>8</v>
      </c>
      <c r="E144" s="37">
        <v>4</v>
      </c>
      <c r="F144" s="37">
        <v>6</v>
      </c>
      <c r="G144" s="37">
        <v>3</v>
      </c>
      <c r="H144" s="37">
        <v>3</v>
      </c>
      <c r="I144" s="37">
        <v>6</v>
      </c>
      <c r="J144" s="37">
        <v>2</v>
      </c>
      <c r="K144" s="37">
        <v>2</v>
      </c>
      <c r="L144" s="37">
        <v>6</v>
      </c>
      <c r="M144" s="37">
        <v>2</v>
      </c>
      <c r="N144" s="37">
        <v>2</v>
      </c>
    </row>
    <row r="145" spans="2:14" x14ac:dyDescent="0.25">
      <c r="B145" s="49" t="s">
        <v>279</v>
      </c>
      <c r="C145" s="37"/>
      <c r="D145" s="37"/>
      <c r="E145" s="37"/>
      <c r="F145" s="37"/>
      <c r="G145" s="37"/>
      <c r="H145" s="37">
        <v>2</v>
      </c>
      <c r="I145" s="37"/>
      <c r="J145" s="37"/>
      <c r="K145" s="37"/>
      <c r="L145" s="37"/>
      <c r="M145" s="37"/>
      <c r="N145" s="37"/>
    </row>
    <row r="146" spans="2:14" x14ac:dyDescent="0.25">
      <c r="B146" s="49" t="s">
        <v>281</v>
      </c>
      <c r="C146" s="37"/>
      <c r="D146" s="37"/>
      <c r="E146" s="37"/>
      <c r="F146" s="37"/>
      <c r="G146" s="37"/>
      <c r="H146" s="37">
        <v>3</v>
      </c>
      <c r="I146" s="37">
        <v>3</v>
      </c>
      <c r="J146" s="37">
        <v>3</v>
      </c>
      <c r="K146" s="37">
        <v>3</v>
      </c>
      <c r="L146" s="37"/>
      <c r="M146" s="37"/>
      <c r="N146" s="37"/>
    </row>
    <row r="147" spans="2:14" x14ac:dyDescent="0.25">
      <c r="B147" s="49" t="s">
        <v>275</v>
      </c>
      <c r="C147" s="37"/>
      <c r="D147" s="37"/>
      <c r="E147" s="37"/>
      <c r="F147" s="37">
        <v>2</v>
      </c>
      <c r="G147" s="37"/>
      <c r="H147" s="37"/>
      <c r="I147" s="37"/>
      <c r="J147" s="37"/>
      <c r="K147" s="37"/>
      <c r="L147" s="37"/>
      <c r="M147" s="37"/>
      <c r="N147" s="37"/>
    </row>
    <row r="148" spans="2:14" x14ac:dyDescent="0.25">
      <c r="B148" s="49" t="s">
        <v>276</v>
      </c>
      <c r="C148" s="37"/>
      <c r="D148" s="37"/>
      <c r="E148" s="37"/>
      <c r="F148" s="37">
        <v>1</v>
      </c>
      <c r="G148" s="37"/>
      <c r="H148" s="37"/>
      <c r="I148" s="37"/>
      <c r="J148" s="37"/>
      <c r="K148" s="37"/>
      <c r="L148" s="37"/>
      <c r="M148" s="37"/>
      <c r="N148" s="37"/>
    </row>
    <row r="149" spans="2:14" x14ac:dyDescent="0.25">
      <c r="B149" s="49" t="s">
        <v>278</v>
      </c>
      <c r="C149" s="37"/>
      <c r="D149" s="37"/>
      <c r="E149" s="37"/>
      <c r="F149" s="37"/>
      <c r="G149" s="37"/>
      <c r="H149" s="37">
        <v>3</v>
      </c>
      <c r="I149" s="37">
        <v>3</v>
      </c>
      <c r="J149" s="37">
        <v>3</v>
      </c>
      <c r="K149" s="37">
        <v>2</v>
      </c>
      <c r="L149" s="37">
        <v>3</v>
      </c>
      <c r="M149" s="37"/>
      <c r="N149" s="37"/>
    </row>
    <row r="150" spans="2:14" x14ac:dyDescent="0.25">
      <c r="B150" s="49" t="s">
        <v>287</v>
      </c>
      <c r="C150" s="37"/>
      <c r="D150" s="37"/>
      <c r="E150" s="37"/>
      <c r="F150" s="37"/>
      <c r="G150" s="37"/>
      <c r="H150" s="37">
        <v>2</v>
      </c>
      <c r="I150" s="37"/>
      <c r="J150" s="37"/>
      <c r="K150" s="37"/>
      <c r="L150" s="37"/>
      <c r="M150" s="37"/>
      <c r="N150" s="37"/>
    </row>
    <row r="151" spans="2:14" x14ac:dyDescent="0.25">
      <c r="B151" s="49" t="s">
        <v>320</v>
      </c>
      <c r="C151" s="37"/>
      <c r="D151" s="37"/>
      <c r="E151" s="37"/>
      <c r="F151" s="37"/>
      <c r="G151" s="37">
        <v>2</v>
      </c>
      <c r="H151" s="37"/>
      <c r="I151" s="37"/>
      <c r="J151" s="37"/>
      <c r="K151" s="37"/>
      <c r="L151" s="37"/>
      <c r="M151" s="37"/>
      <c r="N151" s="37"/>
    </row>
    <row r="152" spans="2:14" x14ac:dyDescent="0.25">
      <c r="B152" s="49" t="s">
        <v>321</v>
      </c>
      <c r="C152" s="37"/>
      <c r="D152" s="37"/>
      <c r="E152" s="37"/>
      <c r="F152" s="37"/>
      <c r="G152" s="37"/>
      <c r="H152" s="37">
        <v>2</v>
      </c>
      <c r="I152" s="37">
        <v>2</v>
      </c>
      <c r="J152" s="37">
        <v>2</v>
      </c>
      <c r="K152" s="37">
        <v>2</v>
      </c>
      <c r="L152" s="37">
        <v>2</v>
      </c>
      <c r="M152" s="37"/>
      <c r="N152" s="37"/>
    </row>
    <row r="153" spans="2:14" x14ac:dyDescent="0.25">
      <c r="B153" s="49" t="s">
        <v>322</v>
      </c>
      <c r="C153" s="37"/>
      <c r="D153" s="37"/>
      <c r="E153" s="37">
        <v>3</v>
      </c>
      <c r="F153" s="37">
        <v>3</v>
      </c>
      <c r="G153" s="37">
        <v>3</v>
      </c>
      <c r="H153" s="37">
        <v>3</v>
      </c>
      <c r="I153" s="37"/>
      <c r="J153" s="37"/>
      <c r="K153" s="37">
        <v>6</v>
      </c>
      <c r="L153" s="37"/>
      <c r="M153" s="37">
        <v>3</v>
      </c>
      <c r="N153" s="37"/>
    </row>
    <row r="154" spans="2:14" x14ac:dyDescent="0.25">
      <c r="B154" s="49" t="s">
        <v>323</v>
      </c>
      <c r="C154" s="37"/>
      <c r="D154" s="37"/>
      <c r="E154" s="37"/>
      <c r="F154" s="37"/>
      <c r="G154" s="37"/>
      <c r="H154" s="37"/>
      <c r="I154" s="37"/>
      <c r="J154" s="37"/>
      <c r="K154" s="37"/>
      <c r="L154" s="37">
        <v>2</v>
      </c>
      <c r="M154" s="37">
        <v>2</v>
      </c>
      <c r="N154" s="37"/>
    </row>
    <row r="155" spans="2:14" x14ac:dyDescent="0.25">
      <c r="B155" s="49" t="s">
        <v>327</v>
      </c>
      <c r="C155" s="37"/>
      <c r="D155" s="37"/>
      <c r="E155" s="37"/>
      <c r="F155" s="37"/>
      <c r="G155" s="37"/>
      <c r="H155" s="37">
        <v>2</v>
      </c>
      <c r="I155" s="37">
        <v>1</v>
      </c>
      <c r="J155" s="37"/>
      <c r="K155" s="37"/>
      <c r="L155" s="37"/>
      <c r="M155" s="37"/>
      <c r="N155" s="37"/>
    </row>
    <row r="156" spans="2:14" x14ac:dyDescent="0.25">
      <c r="B156" s="49" t="s">
        <v>329</v>
      </c>
      <c r="C156" s="37"/>
      <c r="D156" s="37"/>
      <c r="E156" s="37"/>
      <c r="F156" s="37"/>
      <c r="G156" s="37"/>
      <c r="H156" s="37">
        <v>1</v>
      </c>
      <c r="I156" s="37">
        <v>2</v>
      </c>
      <c r="J156" s="37">
        <v>2</v>
      </c>
      <c r="K156" s="37"/>
      <c r="L156" s="37"/>
      <c r="M156" s="37"/>
      <c r="N156" s="37"/>
    </row>
    <row r="157" spans="2:14" x14ac:dyDescent="0.25">
      <c r="B157" s="49" t="s">
        <v>330</v>
      </c>
      <c r="C157" s="37"/>
      <c r="D157" s="37"/>
      <c r="E157" s="37"/>
      <c r="F157" s="37"/>
      <c r="G157" s="37"/>
      <c r="H157" s="37">
        <v>1</v>
      </c>
      <c r="I157" s="37"/>
      <c r="J157" s="37"/>
      <c r="K157" s="37"/>
      <c r="L157" s="37"/>
      <c r="M157" s="37"/>
      <c r="N157" s="37"/>
    </row>
    <row r="158" spans="2:14" x14ac:dyDescent="0.25">
      <c r="B158" s="49" t="s">
        <v>358</v>
      </c>
      <c r="C158" s="37"/>
      <c r="D158" s="37"/>
      <c r="E158" s="37"/>
      <c r="F158" s="37"/>
      <c r="G158" s="37"/>
      <c r="H158" s="37">
        <v>1</v>
      </c>
      <c r="I158" s="37"/>
      <c r="J158" s="37"/>
      <c r="K158" s="37"/>
      <c r="L158" s="37"/>
      <c r="M158" s="37"/>
      <c r="N158" s="37"/>
    </row>
    <row r="159" spans="2:14" x14ac:dyDescent="0.25">
      <c r="B159" s="49" t="s">
        <v>352</v>
      </c>
      <c r="C159" s="37"/>
      <c r="D159" s="37"/>
      <c r="E159" s="37"/>
      <c r="F159" s="37"/>
      <c r="G159" s="37"/>
      <c r="H159" s="37"/>
      <c r="I159" s="37">
        <v>2</v>
      </c>
      <c r="J159" s="37"/>
      <c r="K159" s="37"/>
      <c r="L159" s="37"/>
      <c r="M159" s="37"/>
      <c r="N159" s="37"/>
    </row>
    <row r="160" spans="2:14" x14ac:dyDescent="0.25">
      <c r="B160" s="49" t="s">
        <v>353</v>
      </c>
      <c r="C160" s="37"/>
      <c r="D160" s="37"/>
      <c r="E160" s="37"/>
      <c r="F160" s="37"/>
      <c r="G160" s="37"/>
      <c r="H160" s="37"/>
      <c r="I160" s="37">
        <v>4</v>
      </c>
      <c r="J160" s="37"/>
      <c r="K160" s="37"/>
      <c r="L160" s="37"/>
      <c r="M160" s="37"/>
      <c r="N160" s="37"/>
    </row>
    <row r="161" spans="2:14" x14ac:dyDescent="0.25">
      <c r="B161" s="49" t="s">
        <v>354</v>
      </c>
      <c r="C161" s="37"/>
      <c r="D161" s="37"/>
      <c r="E161" s="37"/>
      <c r="F161" s="37"/>
      <c r="G161" s="37"/>
      <c r="H161" s="37"/>
      <c r="I161" s="37"/>
      <c r="J161" s="37">
        <v>4</v>
      </c>
      <c r="K161" s="37">
        <v>4</v>
      </c>
      <c r="L161" s="37">
        <v>4</v>
      </c>
      <c r="M161" s="37">
        <v>4</v>
      </c>
      <c r="N161" s="37">
        <v>4</v>
      </c>
    </row>
    <row r="162" spans="2:14" x14ac:dyDescent="0.25">
      <c r="B162" s="49" t="s">
        <v>355</v>
      </c>
      <c r="C162" s="37"/>
      <c r="D162" s="37"/>
      <c r="E162" s="37"/>
      <c r="F162" s="37"/>
      <c r="G162" s="37"/>
      <c r="H162" s="37"/>
      <c r="I162" s="37"/>
      <c r="J162" s="37">
        <v>45</v>
      </c>
      <c r="K162" s="37">
        <v>40</v>
      </c>
      <c r="L162" s="37">
        <v>40</v>
      </c>
      <c r="M162" s="37">
        <v>40</v>
      </c>
      <c r="N162" s="37">
        <v>12</v>
      </c>
    </row>
    <row r="163" spans="2:14" x14ac:dyDescent="0.25">
      <c r="B163" s="49" t="s">
        <v>356</v>
      </c>
      <c r="C163" s="37"/>
      <c r="D163" s="37"/>
      <c r="E163" s="37"/>
      <c r="F163" s="37"/>
      <c r="G163" s="37"/>
      <c r="H163" s="37"/>
      <c r="I163" s="37">
        <v>4</v>
      </c>
      <c r="J163" s="37">
        <v>2</v>
      </c>
      <c r="K163" s="37"/>
      <c r="L163" s="37"/>
      <c r="M163" s="37"/>
      <c r="N163" s="37"/>
    </row>
    <row r="164" spans="2:14" x14ac:dyDescent="0.25">
      <c r="B164" s="49" t="s">
        <v>357</v>
      </c>
      <c r="C164" s="37"/>
      <c r="D164" s="37"/>
      <c r="E164" s="37"/>
      <c r="F164" s="37"/>
      <c r="G164" s="37"/>
      <c r="H164" s="37"/>
      <c r="I164" s="37">
        <v>2</v>
      </c>
      <c r="J164" s="37">
        <v>2</v>
      </c>
      <c r="K164" s="37">
        <v>2</v>
      </c>
      <c r="L164" s="37"/>
      <c r="M164" s="37"/>
      <c r="N164" s="37"/>
    </row>
    <row r="165" spans="2:14" x14ac:dyDescent="0.25">
      <c r="B165" s="49" t="s">
        <v>346</v>
      </c>
      <c r="C165" s="37"/>
      <c r="D165" s="37"/>
      <c r="E165" s="37"/>
      <c r="F165" s="37"/>
      <c r="G165" s="37"/>
      <c r="H165" s="37"/>
      <c r="I165" s="37">
        <v>4</v>
      </c>
      <c r="J165" s="37">
        <v>6</v>
      </c>
      <c r="K165" s="37">
        <v>6</v>
      </c>
      <c r="L165" s="37">
        <v>4</v>
      </c>
      <c r="M165" s="37"/>
      <c r="N165" s="37"/>
    </row>
    <row r="166" spans="2:14" x14ac:dyDescent="0.25">
      <c r="B166" s="49" t="s">
        <v>347</v>
      </c>
      <c r="C166" s="37"/>
      <c r="D166" s="37"/>
      <c r="E166" s="37"/>
      <c r="F166" s="37"/>
      <c r="G166" s="37"/>
      <c r="H166" s="37">
        <v>2</v>
      </c>
      <c r="I166" s="37"/>
      <c r="J166" s="37"/>
      <c r="K166" s="37"/>
      <c r="L166" s="37"/>
      <c r="M166" s="37"/>
      <c r="N166" s="37"/>
    </row>
    <row r="167" spans="2:14" x14ac:dyDescent="0.25">
      <c r="B167" s="49" t="s">
        <v>348</v>
      </c>
      <c r="C167" s="37"/>
      <c r="D167" s="37"/>
      <c r="E167" s="37"/>
      <c r="F167" s="37"/>
      <c r="G167" s="37"/>
      <c r="H167" s="37">
        <v>2</v>
      </c>
      <c r="I167" s="37">
        <v>6</v>
      </c>
      <c r="J167" s="37">
        <v>3</v>
      </c>
      <c r="K167" s="37"/>
      <c r="L167" s="37"/>
      <c r="M167" s="37"/>
      <c r="N167" s="37"/>
    </row>
    <row r="168" spans="2:14" x14ac:dyDescent="0.25">
      <c r="B168" s="49" t="s">
        <v>349</v>
      </c>
      <c r="C168" s="37"/>
      <c r="D168" s="37"/>
      <c r="E168" s="37"/>
      <c r="F168" s="37"/>
      <c r="G168" s="37"/>
      <c r="H168" s="37"/>
      <c r="I168" s="37"/>
      <c r="J168" s="37"/>
      <c r="K168" s="37">
        <v>3</v>
      </c>
      <c r="L168" s="37"/>
      <c r="M168" s="37"/>
      <c r="N168" s="37"/>
    </row>
    <row r="169" spans="2:14" x14ac:dyDescent="0.25">
      <c r="B169" s="49" t="s">
        <v>338</v>
      </c>
      <c r="C169" s="37"/>
      <c r="D169" s="37"/>
      <c r="E169" s="37"/>
      <c r="F169" s="37"/>
      <c r="G169" s="37"/>
      <c r="H169" s="37"/>
      <c r="I169" s="37"/>
      <c r="J169" s="37"/>
      <c r="K169" s="37"/>
      <c r="L169" s="37"/>
      <c r="M169" s="37">
        <v>5</v>
      </c>
      <c r="N169" s="37">
        <v>2</v>
      </c>
    </row>
    <row r="170" spans="2:14" x14ac:dyDescent="0.25">
      <c r="B170" s="49" t="s">
        <v>340</v>
      </c>
      <c r="C170" s="37"/>
      <c r="D170" s="37"/>
      <c r="E170" s="37"/>
      <c r="F170" s="37"/>
      <c r="G170" s="37"/>
      <c r="H170" s="37"/>
      <c r="I170" s="37"/>
      <c r="J170" s="37"/>
      <c r="K170" s="37">
        <v>3</v>
      </c>
      <c r="L170" s="37"/>
      <c r="M170" s="37"/>
      <c r="N170" s="37"/>
    </row>
    <row r="171" spans="2:14" x14ac:dyDescent="0.25">
      <c r="B171" s="49" t="s">
        <v>341</v>
      </c>
      <c r="C171" s="37"/>
      <c r="D171" s="37"/>
      <c r="E171" s="37"/>
      <c r="F171" s="37"/>
      <c r="G171" s="37"/>
      <c r="H171" s="37">
        <v>3</v>
      </c>
      <c r="I171" s="37"/>
      <c r="J171" s="37"/>
      <c r="K171" s="37"/>
      <c r="L171" s="37"/>
      <c r="M171" s="37"/>
      <c r="N171" s="37"/>
    </row>
    <row r="172" spans="2:14" x14ac:dyDescent="0.25">
      <c r="B172" s="49" t="s">
        <v>343</v>
      </c>
      <c r="C172" s="37"/>
      <c r="D172" s="37"/>
      <c r="E172" s="37"/>
      <c r="F172" s="37"/>
      <c r="G172" s="37"/>
      <c r="H172" s="37">
        <v>3</v>
      </c>
      <c r="I172" s="37"/>
      <c r="J172" s="37"/>
      <c r="K172" s="37"/>
      <c r="L172" s="37"/>
      <c r="M172" s="37"/>
      <c r="N172" s="37"/>
    </row>
    <row r="173" spans="2:14" x14ac:dyDescent="0.25">
      <c r="B173" s="49" t="s">
        <v>344</v>
      </c>
      <c r="C173" s="37"/>
      <c r="D173" s="37"/>
      <c r="E173" s="37"/>
      <c r="F173" s="37"/>
      <c r="G173" s="37"/>
      <c r="H173" s="37">
        <v>2</v>
      </c>
      <c r="I173" s="37">
        <v>4</v>
      </c>
      <c r="J173" s="37"/>
      <c r="K173" s="37"/>
      <c r="L173" s="37"/>
      <c r="M173" s="37"/>
      <c r="N173" s="37"/>
    </row>
    <row r="174" spans="2:14" x14ac:dyDescent="0.25">
      <c r="B174" s="49" t="s">
        <v>385</v>
      </c>
      <c r="C174" s="37"/>
      <c r="D174" s="37"/>
      <c r="E174" s="37"/>
      <c r="F174" s="37"/>
      <c r="G174" s="37"/>
      <c r="H174" s="37"/>
      <c r="I174" s="37">
        <v>1</v>
      </c>
      <c r="J174" s="37">
        <v>40</v>
      </c>
      <c r="K174" s="37">
        <v>2</v>
      </c>
      <c r="L174" s="37">
        <v>2</v>
      </c>
      <c r="M174" s="37">
        <v>2</v>
      </c>
      <c r="N174" s="37">
        <v>2</v>
      </c>
    </row>
    <row r="175" spans="2:14" x14ac:dyDescent="0.25">
      <c r="B175" s="49" t="s">
        <v>389</v>
      </c>
      <c r="C175" s="37"/>
      <c r="D175" s="37"/>
      <c r="E175" s="37"/>
      <c r="F175" s="37"/>
      <c r="G175" s="37"/>
      <c r="H175" s="37"/>
      <c r="I175" s="37"/>
      <c r="J175" s="37">
        <v>10</v>
      </c>
      <c r="K175" s="37">
        <v>40</v>
      </c>
      <c r="L175" s="37">
        <v>40</v>
      </c>
      <c r="M175" s="37">
        <v>30</v>
      </c>
      <c r="N175" s="37"/>
    </row>
    <row r="176" spans="2:14" x14ac:dyDescent="0.25">
      <c r="B176" s="49" t="s">
        <v>374</v>
      </c>
      <c r="C176" s="37"/>
      <c r="D176" s="37"/>
      <c r="E176" s="37"/>
      <c r="F176" s="37"/>
      <c r="G176" s="37"/>
      <c r="H176" s="37"/>
      <c r="I176" s="37">
        <v>2</v>
      </c>
      <c r="J176" s="37"/>
      <c r="K176" s="37">
        <v>2</v>
      </c>
      <c r="L176" s="37">
        <v>3</v>
      </c>
      <c r="M176" s="37"/>
      <c r="N176" s="37"/>
    </row>
    <row r="177" spans="2:14" x14ac:dyDescent="0.25">
      <c r="B177" s="49" t="s">
        <v>375</v>
      </c>
      <c r="C177" s="37"/>
      <c r="D177" s="37"/>
      <c r="E177" s="37"/>
      <c r="F177" s="37"/>
      <c r="G177" s="37"/>
      <c r="H177" s="37"/>
      <c r="I177" s="37">
        <v>2</v>
      </c>
      <c r="J177" s="37"/>
      <c r="K177" s="37"/>
      <c r="L177" s="37"/>
      <c r="M177" s="37"/>
      <c r="N177" s="37"/>
    </row>
    <row r="178" spans="2:14" x14ac:dyDescent="0.25">
      <c r="B178" s="49" t="s">
        <v>378</v>
      </c>
      <c r="C178" s="37"/>
      <c r="D178" s="37"/>
      <c r="E178" s="37"/>
      <c r="F178" s="37"/>
      <c r="G178" s="37"/>
      <c r="H178" s="37"/>
      <c r="I178" s="37"/>
      <c r="J178" s="37">
        <v>2</v>
      </c>
      <c r="K178" s="37"/>
      <c r="L178" s="37"/>
      <c r="M178" s="37"/>
      <c r="N178" s="37"/>
    </row>
    <row r="179" spans="2:14" x14ac:dyDescent="0.25">
      <c r="B179" s="49" t="s">
        <v>393</v>
      </c>
      <c r="C179" s="37"/>
      <c r="D179" s="37"/>
      <c r="E179" s="37"/>
      <c r="F179" s="37"/>
      <c r="G179" s="37"/>
      <c r="H179" s="37"/>
      <c r="I179" s="37"/>
      <c r="J179" s="37">
        <v>3</v>
      </c>
      <c r="K179" s="37"/>
      <c r="L179" s="37"/>
      <c r="M179" s="37"/>
      <c r="N179" s="37"/>
    </row>
    <row r="180" spans="2:14" x14ac:dyDescent="0.25">
      <c r="B180" s="49" t="s">
        <v>394</v>
      </c>
      <c r="C180" s="37"/>
      <c r="D180" s="37"/>
      <c r="E180" s="37"/>
      <c r="F180" s="37"/>
      <c r="G180" s="37"/>
      <c r="H180" s="37"/>
      <c r="I180" s="37"/>
      <c r="J180" s="37">
        <v>2</v>
      </c>
      <c r="K180" s="37"/>
      <c r="L180" s="37"/>
      <c r="M180" s="37"/>
      <c r="N180" s="37"/>
    </row>
    <row r="181" spans="2:14" x14ac:dyDescent="0.25">
      <c r="B181" s="49" t="s">
        <v>401</v>
      </c>
      <c r="C181" s="37"/>
      <c r="D181" s="37"/>
      <c r="E181" s="37"/>
      <c r="F181" s="37"/>
      <c r="G181" s="37"/>
      <c r="H181" s="37"/>
      <c r="I181" s="37"/>
      <c r="J181" s="37"/>
      <c r="K181" s="37"/>
      <c r="L181" s="37"/>
      <c r="M181" s="37"/>
      <c r="N181" s="37"/>
    </row>
    <row r="182" spans="2:14" x14ac:dyDescent="0.25">
      <c r="B182" s="49" t="s">
        <v>402</v>
      </c>
      <c r="C182" s="37"/>
      <c r="D182" s="37"/>
      <c r="E182" s="37"/>
      <c r="F182" s="37"/>
      <c r="G182" s="37"/>
      <c r="H182" s="37">
        <v>2</v>
      </c>
      <c r="I182" s="37"/>
      <c r="J182" s="37"/>
      <c r="K182" s="37"/>
      <c r="L182" s="37"/>
      <c r="M182" s="37"/>
      <c r="N182" s="37"/>
    </row>
    <row r="183" spans="2:14" x14ac:dyDescent="0.25">
      <c r="B183" s="49" t="s">
        <v>403</v>
      </c>
      <c r="C183" s="37"/>
      <c r="D183" s="37"/>
      <c r="E183" s="37"/>
      <c r="F183" s="37"/>
      <c r="G183" s="37"/>
      <c r="H183" s="37"/>
      <c r="I183" s="37"/>
      <c r="J183" s="37">
        <v>2</v>
      </c>
      <c r="K183" s="37"/>
      <c r="L183" s="37"/>
      <c r="M183" s="37"/>
      <c r="N183" s="37"/>
    </row>
    <row r="184" spans="2:14" x14ac:dyDescent="0.25">
      <c r="B184" s="49" t="s">
        <v>404</v>
      </c>
      <c r="C184" s="37"/>
      <c r="D184" s="37"/>
      <c r="E184" s="37"/>
      <c r="F184" s="37"/>
      <c r="G184" s="37"/>
      <c r="H184" s="37"/>
      <c r="I184" s="37">
        <v>2</v>
      </c>
      <c r="J184" s="37">
        <v>2</v>
      </c>
      <c r="K184" s="37"/>
      <c r="L184" s="37"/>
      <c r="M184" s="37"/>
      <c r="N184" s="37"/>
    </row>
    <row r="185" spans="2:14" x14ac:dyDescent="0.25">
      <c r="B185" s="49" t="s">
        <v>318</v>
      </c>
      <c r="C185" s="37"/>
      <c r="D185" s="37"/>
      <c r="E185" s="37"/>
      <c r="F185" s="37"/>
      <c r="G185" s="37"/>
      <c r="H185" s="37"/>
      <c r="I185" s="37"/>
      <c r="J185" s="37"/>
      <c r="K185" s="37">
        <v>4</v>
      </c>
      <c r="L185" s="37">
        <v>4</v>
      </c>
      <c r="M185" s="37">
        <v>5</v>
      </c>
      <c r="N185" s="37"/>
    </row>
    <row r="186" spans="2:14" x14ac:dyDescent="0.25">
      <c r="B186" s="49" t="s">
        <v>406</v>
      </c>
      <c r="C186" s="37"/>
      <c r="D186" s="37"/>
      <c r="E186" s="37"/>
      <c r="F186" s="37"/>
      <c r="G186" s="37"/>
      <c r="H186" s="37"/>
      <c r="I186" s="37"/>
      <c r="J186" s="37"/>
      <c r="K186" s="37">
        <v>2</v>
      </c>
      <c r="L186" s="37"/>
      <c r="M186" s="37"/>
      <c r="N186" s="37"/>
    </row>
    <row r="187" spans="2:14" x14ac:dyDescent="0.25">
      <c r="B187" s="49" t="s">
        <v>413</v>
      </c>
      <c r="C187" s="37"/>
      <c r="D187" s="37"/>
      <c r="E187" s="37"/>
      <c r="F187" s="37"/>
      <c r="G187" s="37"/>
      <c r="H187" s="37"/>
      <c r="I187" s="37"/>
      <c r="J187" s="37"/>
      <c r="K187" s="37">
        <v>3</v>
      </c>
      <c r="L187" s="37"/>
      <c r="M187" s="37"/>
      <c r="N187" s="37"/>
    </row>
    <row r="188" spans="2:14" x14ac:dyDescent="0.25">
      <c r="B188" s="49" t="s">
        <v>414</v>
      </c>
      <c r="C188" s="37"/>
      <c r="D188" s="37"/>
      <c r="E188" s="37"/>
      <c r="F188" s="37"/>
      <c r="G188" s="37"/>
      <c r="H188" s="37"/>
      <c r="I188" s="37"/>
      <c r="J188" s="37">
        <v>20</v>
      </c>
      <c r="K188" s="37">
        <v>13</v>
      </c>
      <c r="L188" s="37">
        <v>22</v>
      </c>
      <c r="M188" s="37">
        <v>5</v>
      </c>
      <c r="N188" s="37">
        <v>10</v>
      </c>
    </row>
    <row r="189" spans="2:14" x14ac:dyDescent="0.25">
      <c r="B189" s="49" t="s">
        <v>423</v>
      </c>
      <c r="C189" s="37"/>
      <c r="D189" s="37"/>
      <c r="E189" s="37"/>
      <c r="F189" s="37"/>
      <c r="G189" s="37"/>
      <c r="H189" s="37"/>
      <c r="I189" s="37"/>
      <c r="J189" s="37">
        <v>1</v>
      </c>
      <c r="K189" s="37">
        <v>1</v>
      </c>
      <c r="L189" s="37">
        <v>2</v>
      </c>
      <c r="M189" s="37">
        <v>1</v>
      </c>
      <c r="N189" s="37"/>
    </row>
    <row r="190" spans="2:14" x14ac:dyDescent="0.25">
      <c r="B190" s="49" t="s">
        <v>416</v>
      </c>
      <c r="C190" s="37"/>
      <c r="D190" s="37"/>
      <c r="E190" s="37"/>
      <c r="F190" s="37"/>
      <c r="G190" s="37"/>
      <c r="H190" s="37"/>
      <c r="I190" s="37"/>
      <c r="J190" s="37">
        <v>2</v>
      </c>
      <c r="K190" s="37">
        <v>2</v>
      </c>
      <c r="L190" s="37">
        <v>2</v>
      </c>
      <c r="M190" s="37"/>
      <c r="N190" s="37"/>
    </row>
    <row r="191" spans="2:14" x14ac:dyDescent="0.25">
      <c r="B191" s="49" t="s">
        <v>417</v>
      </c>
      <c r="C191" s="37"/>
      <c r="D191" s="37"/>
      <c r="E191" s="37"/>
      <c r="F191" s="37"/>
      <c r="G191" s="37"/>
      <c r="H191" s="37"/>
      <c r="I191" s="37"/>
      <c r="J191" s="37"/>
      <c r="K191" s="37">
        <v>1</v>
      </c>
      <c r="L191" s="37"/>
      <c r="M191" s="37"/>
      <c r="N191" s="37"/>
    </row>
    <row r="192" spans="2:14" x14ac:dyDescent="0.25">
      <c r="B192" s="49" t="s">
        <v>418</v>
      </c>
      <c r="C192" s="37"/>
      <c r="D192" s="37"/>
      <c r="E192" s="37"/>
      <c r="F192" s="37"/>
      <c r="G192" s="37"/>
      <c r="H192" s="37"/>
      <c r="I192" s="37"/>
      <c r="J192" s="37">
        <v>1</v>
      </c>
      <c r="K192" s="37"/>
      <c r="L192" s="37"/>
      <c r="M192" s="37"/>
      <c r="N192" s="37"/>
    </row>
    <row r="193" spans="2:14" x14ac:dyDescent="0.25">
      <c r="B193" s="49" t="s">
        <v>419</v>
      </c>
      <c r="C193" s="37"/>
      <c r="D193" s="37"/>
      <c r="E193" s="37"/>
      <c r="F193" s="37"/>
      <c r="G193" s="37"/>
      <c r="H193" s="37"/>
      <c r="I193" s="37"/>
      <c r="J193" s="37">
        <v>1</v>
      </c>
      <c r="K193" s="37">
        <v>1</v>
      </c>
      <c r="L193" s="37">
        <v>1</v>
      </c>
      <c r="M193" s="37"/>
      <c r="N193" s="37"/>
    </row>
    <row r="194" spans="2:14" x14ac:dyDescent="0.25">
      <c r="B194" s="49" t="s">
        <v>427</v>
      </c>
      <c r="C194" s="37"/>
      <c r="D194" s="37"/>
      <c r="E194" s="37"/>
      <c r="F194" s="37"/>
      <c r="G194" s="37"/>
      <c r="H194" s="37"/>
      <c r="I194" s="37"/>
      <c r="J194" s="37">
        <v>2</v>
      </c>
      <c r="K194" s="37"/>
      <c r="L194" s="37"/>
      <c r="M194" s="37"/>
      <c r="N194" s="37"/>
    </row>
    <row r="195" spans="2:14" x14ac:dyDescent="0.25">
      <c r="B195" s="49" t="s">
        <v>428</v>
      </c>
      <c r="C195" s="37"/>
      <c r="D195" s="37"/>
      <c r="E195" s="37"/>
      <c r="F195" s="37"/>
      <c r="G195" s="37"/>
      <c r="H195" s="37"/>
      <c r="I195" s="37"/>
      <c r="J195" s="37">
        <v>4</v>
      </c>
      <c r="K195" s="37"/>
      <c r="L195" s="37"/>
      <c r="M195" s="37"/>
      <c r="N195" s="37"/>
    </row>
    <row r="196" spans="2:14" x14ac:dyDescent="0.25">
      <c r="B196" s="36" t="s">
        <v>250</v>
      </c>
      <c r="C196" s="37">
        <v>266</v>
      </c>
      <c r="D196" s="37">
        <v>276</v>
      </c>
      <c r="E196" s="37">
        <v>282</v>
      </c>
      <c r="F196" s="37">
        <v>267</v>
      </c>
      <c r="G196" s="37">
        <v>305</v>
      </c>
      <c r="H196" s="37">
        <v>381</v>
      </c>
      <c r="I196" s="37">
        <v>307</v>
      </c>
      <c r="J196" s="37">
        <v>379</v>
      </c>
      <c r="K196" s="37">
        <v>322</v>
      </c>
      <c r="L196" s="37">
        <v>287</v>
      </c>
      <c r="M196" s="37">
        <v>230</v>
      </c>
      <c r="N196" s="37">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N95"/>
  <sheetViews>
    <sheetView topLeftCell="A11" workbookViewId="0">
      <selection activeCell="C9" sqref="C9"/>
    </sheetView>
  </sheetViews>
  <sheetFormatPr defaultRowHeight="15" x14ac:dyDescent="0.25"/>
  <cols>
    <col min="1" max="1" width="11.140625" bestFit="1" customWidth="1"/>
    <col min="2" max="2" width="13.140625" customWidth="1"/>
    <col min="3" max="3" width="13.5703125" bestFit="1" customWidth="1"/>
    <col min="4" max="4" width="14.28515625" bestFit="1" customWidth="1"/>
    <col min="5" max="5" width="13.42578125" bestFit="1" customWidth="1"/>
    <col min="6" max="6" width="12.7109375" bestFit="1" customWidth="1"/>
    <col min="7" max="7" width="13.85546875" bestFit="1" customWidth="1"/>
    <col min="8" max="8" width="13.7109375" bestFit="1" customWidth="1"/>
    <col min="9" max="9" width="13.42578125" bestFit="1" customWidth="1"/>
    <col min="10" max="10" width="14" bestFit="1" customWidth="1"/>
    <col min="11" max="11" width="13.7109375" bestFit="1" customWidth="1"/>
    <col min="12" max="12" width="13.28515625" bestFit="1" customWidth="1"/>
    <col min="13" max="13" width="13.7109375" bestFit="1" customWidth="1"/>
    <col min="14" max="14" width="14" bestFit="1" customWidth="1"/>
  </cols>
  <sheetData>
    <row r="3" spans="2:14" x14ac:dyDescent="0.25">
      <c r="D3" s="1"/>
      <c r="E3" s="1"/>
      <c r="F3" s="1"/>
      <c r="G3" s="1"/>
      <c r="H3" s="1"/>
      <c r="I3" s="1"/>
      <c r="J3" s="1"/>
      <c r="K3" s="1"/>
      <c r="L3" s="1"/>
      <c r="M3" s="1"/>
      <c r="N3" s="1"/>
    </row>
    <row r="4" spans="2:14" x14ac:dyDescent="0.25">
      <c r="B4" s="35" t="s">
        <v>248</v>
      </c>
      <c r="C4" s="97" t="s">
        <v>220</v>
      </c>
      <c r="D4" s="1"/>
      <c r="E4" s="1"/>
      <c r="F4" s="1"/>
      <c r="G4" s="1"/>
      <c r="H4" s="1"/>
      <c r="I4" s="1"/>
      <c r="J4" s="1"/>
      <c r="K4" s="1"/>
      <c r="L4" s="1"/>
      <c r="M4" s="1"/>
      <c r="N4" s="1"/>
    </row>
    <row r="5" spans="2:14" x14ac:dyDescent="0.25">
      <c r="B5" s="1"/>
      <c r="C5" s="1"/>
      <c r="D5" s="1"/>
      <c r="E5" s="1"/>
      <c r="F5" s="1"/>
      <c r="G5" s="1"/>
      <c r="H5" s="1"/>
      <c r="I5" s="1"/>
      <c r="J5" s="1"/>
      <c r="K5" s="1"/>
      <c r="L5" s="1"/>
      <c r="M5" s="1"/>
      <c r="N5" s="1"/>
    </row>
    <row r="6" spans="2:14" x14ac:dyDescent="0.25">
      <c r="B6" s="97"/>
      <c r="C6" s="35" t="s">
        <v>252</v>
      </c>
      <c r="D6" s="97"/>
      <c r="E6" s="97"/>
      <c r="F6" s="97"/>
      <c r="G6" s="97"/>
      <c r="H6" s="97"/>
      <c r="I6" s="97"/>
      <c r="J6" s="97"/>
      <c r="K6" s="97"/>
      <c r="L6" s="97"/>
      <c r="M6" s="97"/>
      <c r="N6" s="97"/>
    </row>
    <row r="7" spans="2:14" x14ac:dyDescent="0.25">
      <c r="B7" s="35" t="s">
        <v>249</v>
      </c>
      <c r="C7" s="97" t="s">
        <v>256</v>
      </c>
      <c r="D7" s="97" t="s">
        <v>257</v>
      </c>
      <c r="E7" s="97" t="s">
        <v>258</v>
      </c>
      <c r="F7" s="97" t="s">
        <v>259</v>
      </c>
      <c r="G7" s="97" t="s">
        <v>260</v>
      </c>
      <c r="H7" s="97" t="s">
        <v>261</v>
      </c>
      <c r="I7" s="97" t="s">
        <v>262</v>
      </c>
      <c r="J7" s="97" t="s">
        <v>263</v>
      </c>
      <c r="K7" s="97" t="s">
        <v>264</v>
      </c>
      <c r="L7" s="97" t="s">
        <v>255</v>
      </c>
      <c r="M7" s="97" t="s">
        <v>253</v>
      </c>
      <c r="N7" s="97" t="s">
        <v>254</v>
      </c>
    </row>
    <row r="8" spans="2:14" x14ac:dyDescent="0.25">
      <c r="B8" s="36" t="s">
        <v>174</v>
      </c>
      <c r="C8" s="37"/>
      <c r="D8" s="37"/>
      <c r="E8" s="37">
        <v>3</v>
      </c>
      <c r="F8" s="37">
        <v>5</v>
      </c>
      <c r="G8" s="37">
        <v>5</v>
      </c>
      <c r="H8" s="37">
        <v>14</v>
      </c>
      <c r="I8" s="37">
        <v>7</v>
      </c>
      <c r="J8" s="37">
        <v>3</v>
      </c>
      <c r="K8" s="37">
        <v>17</v>
      </c>
      <c r="L8" s="37">
        <v>12</v>
      </c>
      <c r="M8" s="37">
        <v>21</v>
      </c>
      <c r="N8" s="37">
        <v>15</v>
      </c>
    </row>
    <row r="9" spans="2:14" x14ac:dyDescent="0.25">
      <c r="B9" s="36" t="s">
        <v>4</v>
      </c>
      <c r="C9" s="37">
        <v>35</v>
      </c>
      <c r="D9" s="37">
        <v>40</v>
      </c>
      <c r="E9" s="37">
        <v>41</v>
      </c>
      <c r="F9" s="37">
        <v>14</v>
      </c>
      <c r="G9" s="37">
        <v>22</v>
      </c>
      <c r="H9" s="37">
        <v>28</v>
      </c>
      <c r="I9" s="37">
        <v>41</v>
      </c>
      <c r="J9" s="37">
        <v>37</v>
      </c>
      <c r="K9" s="37">
        <v>12</v>
      </c>
      <c r="L9" s="37">
        <v>7</v>
      </c>
      <c r="M9" s="37">
        <v>6</v>
      </c>
      <c r="N9" s="37">
        <v>3</v>
      </c>
    </row>
    <row r="10" spans="2:14" x14ac:dyDescent="0.25">
      <c r="B10" s="36" t="s">
        <v>179</v>
      </c>
      <c r="C10" s="37">
        <v>44</v>
      </c>
      <c r="D10" s="37">
        <v>56</v>
      </c>
      <c r="E10" s="37">
        <v>75</v>
      </c>
      <c r="F10" s="37">
        <v>50</v>
      </c>
      <c r="G10" s="37">
        <v>34</v>
      </c>
      <c r="H10" s="37">
        <v>45</v>
      </c>
      <c r="I10" s="37">
        <v>39</v>
      </c>
      <c r="J10" s="37">
        <v>33</v>
      </c>
      <c r="K10" s="37">
        <v>31</v>
      </c>
      <c r="L10" s="37">
        <v>33</v>
      </c>
      <c r="M10" s="37">
        <v>30</v>
      </c>
      <c r="N10" s="37">
        <v>28</v>
      </c>
    </row>
    <row r="11" spans="2:14" x14ac:dyDescent="0.25">
      <c r="B11" s="36" t="s">
        <v>111</v>
      </c>
      <c r="C11" s="37">
        <v>26</v>
      </c>
      <c r="D11" s="37">
        <v>18</v>
      </c>
      <c r="E11" s="37">
        <v>23</v>
      </c>
      <c r="F11" s="37">
        <v>35</v>
      </c>
      <c r="G11" s="37">
        <v>40</v>
      </c>
      <c r="H11" s="37">
        <v>41</v>
      </c>
      <c r="I11" s="37">
        <v>36</v>
      </c>
      <c r="J11" s="37">
        <v>32</v>
      </c>
      <c r="K11" s="37">
        <v>33</v>
      </c>
      <c r="L11" s="37">
        <v>13</v>
      </c>
      <c r="M11" s="37">
        <v>5</v>
      </c>
      <c r="N11" s="37"/>
    </row>
    <row r="12" spans="2:14" x14ac:dyDescent="0.25">
      <c r="B12" s="36" t="s">
        <v>65</v>
      </c>
      <c r="C12" s="37">
        <v>34</v>
      </c>
      <c r="D12" s="37">
        <v>38</v>
      </c>
      <c r="E12" s="37">
        <v>38</v>
      </c>
      <c r="F12" s="37">
        <v>69</v>
      </c>
      <c r="G12" s="37">
        <v>69</v>
      </c>
      <c r="H12" s="37">
        <v>102</v>
      </c>
      <c r="I12" s="37">
        <v>112</v>
      </c>
      <c r="J12" s="37">
        <v>188</v>
      </c>
      <c r="K12" s="37">
        <v>186</v>
      </c>
      <c r="L12" s="37">
        <v>185</v>
      </c>
      <c r="M12" s="37">
        <v>148</v>
      </c>
      <c r="N12" s="37">
        <v>80</v>
      </c>
    </row>
    <row r="13" spans="2:14" x14ac:dyDescent="0.25">
      <c r="B13" s="36" t="s">
        <v>173</v>
      </c>
      <c r="C13" s="37"/>
      <c r="D13" s="37">
        <v>4</v>
      </c>
      <c r="E13" s="37">
        <v>4</v>
      </c>
      <c r="F13" s="37">
        <v>4</v>
      </c>
      <c r="G13" s="37">
        <v>11</v>
      </c>
      <c r="H13" s="37">
        <v>16</v>
      </c>
      <c r="I13" s="37">
        <v>29</v>
      </c>
      <c r="J13" s="37">
        <v>30</v>
      </c>
      <c r="K13" s="37">
        <v>17</v>
      </c>
      <c r="L13" s="37">
        <v>10</v>
      </c>
      <c r="M13" s="37">
        <v>3</v>
      </c>
      <c r="N13" s="37">
        <v>3</v>
      </c>
    </row>
    <row r="14" spans="2:14" x14ac:dyDescent="0.25">
      <c r="B14" s="36" t="s">
        <v>250</v>
      </c>
      <c r="C14" s="37">
        <v>139</v>
      </c>
      <c r="D14" s="37">
        <v>156</v>
      </c>
      <c r="E14" s="37">
        <v>184</v>
      </c>
      <c r="F14" s="37">
        <v>177</v>
      </c>
      <c r="G14" s="37">
        <v>181</v>
      </c>
      <c r="H14" s="37">
        <v>246</v>
      </c>
      <c r="I14" s="37">
        <v>264</v>
      </c>
      <c r="J14" s="37">
        <v>323</v>
      </c>
      <c r="K14" s="37">
        <v>296</v>
      </c>
      <c r="L14" s="37">
        <v>260</v>
      </c>
      <c r="M14" s="37">
        <v>213</v>
      </c>
      <c r="N14" s="37">
        <v>129</v>
      </c>
    </row>
    <row r="17" spans="1:14" s="1" customFormat="1" x14ac:dyDescent="0.25">
      <c r="A17" s="39" t="s">
        <v>271</v>
      </c>
      <c r="B17" s="40"/>
      <c r="C17" s="40">
        <v>185</v>
      </c>
      <c r="D17" s="40">
        <v>208</v>
      </c>
      <c r="E17" s="40">
        <v>206</v>
      </c>
      <c r="F17" s="40">
        <v>202</v>
      </c>
      <c r="G17" s="40">
        <v>168</v>
      </c>
      <c r="H17" s="40">
        <v>152</v>
      </c>
      <c r="I17" s="40">
        <v>167</v>
      </c>
      <c r="J17" s="40">
        <v>172</v>
      </c>
      <c r="K17" s="40">
        <v>94</v>
      </c>
      <c r="L17" s="40">
        <v>94</v>
      </c>
      <c r="M17" s="40">
        <v>94</v>
      </c>
      <c r="N17" s="40">
        <v>94</v>
      </c>
    </row>
    <row r="18" spans="1:14" s="1" customFormat="1" x14ac:dyDescent="0.25">
      <c r="A18" s="41" t="s">
        <v>272</v>
      </c>
      <c r="B18" s="42"/>
      <c r="C18" s="42">
        <f>GETPIVOTDATA("Sum of Apr-13",$B$6)-C17</f>
        <v>-46</v>
      </c>
      <c r="D18" s="42">
        <f>GETPIVOTDATA("Sum of May-13",$B$6)-D17</f>
        <v>-52</v>
      </c>
      <c r="E18" s="42">
        <f>GETPIVOTDATA("Sum of Jun-13",$B$6)-E17</f>
        <v>-22</v>
      </c>
      <c r="F18" s="42">
        <f>GETPIVOTDATA("Sum of Jul-13",$B$6)-F17</f>
        <v>-25</v>
      </c>
      <c r="G18" s="42">
        <f>GETPIVOTDATA("Sum of Aug-13",$B$6)-G17</f>
        <v>13</v>
      </c>
      <c r="H18" s="42">
        <f>GETPIVOTDATA("Sum of Sep-13",$B$6)-H17</f>
        <v>94</v>
      </c>
      <c r="I18" s="42">
        <f>GETPIVOTDATA("Sum of Oct-13",$B$6)-I17</f>
        <v>97</v>
      </c>
      <c r="J18" s="42">
        <f>GETPIVOTDATA("Sum of Nov-13",$B$6)-J17</f>
        <v>151</v>
      </c>
      <c r="K18" s="42">
        <f>GETPIVOTDATA("Sum of Dec-13",$B$6)-K17</f>
        <v>202</v>
      </c>
      <c r="L18" s="42">
        <f>GETPIVOTDATA("Sum of Jan-14",$B$6)-L17</f>
        <v>166</v>
      </c>
      <c r="M18" s="42">
        <f>GETPIVOTDATA("Sum of Feb-14",$B$6)-M17</f>
        <v>119</v>
      </c>
      <c r="N18" s="42">
        <f>GETPIVOTDATA("Sum of Mar-14",$B$6)-N17</f>
        <v>35</v>
      </c>
    </row>
    <row r="19" spans="1:14" s="1" customFormat="1" x14ac:dyDescent="0.25">
      <c r="A19" s="43" t="s">
        <v>273</v>
      </c>
      <c r="B19" s="44"/>
      <c r="C19" s="44"/>
      <c r="D19" s="43">
        <f>D18+C18</f>
        <v>-98</v>
      </c>
      <c r="E19" s="43">
        <f>E18+D19</f>
        <v>-120</v>
      </c>
      <c r="F19" s="43">
        <f t="shared" ref="F19:N19" si="0">F18+E19</f>
        <v>-145</v>
      </c>
      <c r="G19" s="43">
        <f t="shared" si="0"/>
        <v>-132</v>
      </c>
      <c r="H19" s="43">
        <f t="shared" si="0"/>
        <v>-38</v>
      </c>
      <c r="I19" s="43">
        <f t="shared" si="0"/>
        <v>59</v>
      </c>
      <c r="J19" s="43">
        <f t="shared" si="0"/>
        <v>210</v>
      </c>
      <c r="K19" s="43">
        <f t="shared" si="0"/>
        <v>412</v>
      </c>
      <c r="L19" s="43">
        <f t="shared" si="0"/>
        <v>578</v>
      </c>
      <c r="M19" s="43">
        <f t="shared" si="0"/>
        <v>697</v>
      </c>
      <c r="N19" s="43">
        <f t="shared" si="0"/>
        <v>732</v>
      </c>
    </row>
    <row r="21" spans="1:14" x14ac:dyDescent="0.25">
      <c r="B21" s="35" t="s">
        <v>248</v>
      </c>
      <c r="C21" s="97" t="s">
        <v>221</v>
      </c>
      <c r="D21" s="1"/>
      <c r="E21" s="1"/>
      <c r="F21" s="1"/>
      <c r="G21" s="1"/>
      <c r="H21" s="1"/>
      <c r="I21" s="1"/>
      <c r="J21" s="1"/>
      <c r="K21" s="1"/>
      <c r="L21" s="1"/>
      <c r="M21" s="1"/>
      <c r="N21" s="1"/>
    </row>
    <row r="22" spans="1:14" x14ac:dyDescent="0.25">
      <c r="B22" s="1"/>
      <c r="C22" s="1"/>
      <c r="D22" s="1"/>
      <c r="E22" s="1"/>
      <c r="F22" s="1"/>
      <c r="G22" s="1"/>
      <c r="H22" s="1"/>
      <c r="I22" s="1"/>
      <c r="J22" s="1"/>
      <c r="K22" s="1"/>
      <c r="L22" s="1"/>
      <c r="M22" s="1"/>
      <c r="N22" s="1"/>
    </row>
    <row r="23" spans="1:14" x14ac:dyDescent="0.25">
      <c r="B23" s="97"/>
      <c r="C23" s="35" t="s">
        <v>252</v>
      </c>
      <c r="D23" s="97"/>
      <c r="E23" s="97"/>
      <c r="F23" s="97"/>
      <c r="G23" s="97"/>
      <c r="H23" s="97"/>
      <c r="I23" s="97"/>
      <c r="J23" s="97"/>
      <c r="K23" s="97"/>
      <c r="L23" s="97"/>
      <c r="M23" s="97"/>
      <c r="N23" s="97"/>
    </row>
    <row r="24" spans="1:14" x14ac:dyDescent="0.25">
      <c r="B24" s="35" t="s">
        <v>249</v>
      </c>
      <c r="C24" s="97" t="s">
        <v>256</v>
      </c>
      <c r="D24" s="97" t="s">
        <v>257</v>
      </c>
      <c r="E24" s="97" t="s">
        <v>258</v>
      </c>
      <c r="F24" s="97" t="s">
        <v>259</v>
      </c>
      <c r="G24" s="97" t="s">
        <v>260</v>
      </c>
      <c r="H24" s="97" t="s">
        <v>261</v>
      </c>
      <c r="I24" s="97" t="s">
        <v>262</v>
      </c>
      <c r="J24" s="97" t="s">
        <v>263</v>
      </c>
      <c r="K24" s="97" t="s">
        <v>264</v>
      </c>
      <c r="L24" s="97" t="s">
        <v>255</v>
      </c>
      <c r="M24" s="97" t="s">
        <v>253</v>
      </c>
      <c r="N24" s="97" t="s">
        <v>254</v>
      </c>
    </row>
    <row r="25" spans="1:14" x14ac:dyDescent="0.25">
      <c r="B25" s="36" t="s">
        <v>4</v>
      </c>
      <c r="C25" s="37">
        <v>11</v>
      </c>
      <c r="D25" s="37">
        <v>3</v>
      </c>
      <c r="E25" s="37">
        <v>3</v>
      </c>
      <c r="F25" s="37">
        <v>0</v>
      </c>
      <c r="G25" s="37">
        <v>7</v>
      </c>
      <c r="H25" s="37">
        <v>9</v>
      </c>
      <c r="I25" s="37">
        <v>2</v>
      </c>
      <c r="J25" s="37">
        <v>24</v>
      </c>
      <c r="K25" s="37">
        <v>9</v>
      </c>
      <c r="L25" s="37">
        <v>11</v>
      </c>
      <c r="M25" s="37">
        <v>9</v>
      </c>
      <c r="N25" s="37">
        <v>3</v>
      </c>
    </row>
    <row r="26" spans="1:14" x14ac:dyDescent="0.25">
      <c r="B26" s="36" t="s">
        <v>179</v>
      </c>
      <c r="C26" s="37"/>
      <c r="D26" s="37"/>
      <c r="E26" s="37"/>
      <c r="F26" s="37">
        <v>8</v>
      </c>
      <c r="G26" s="37">
        <v>16</v>
      </c>
      <c r="H26" s="37">
        <v>3</v>
      </c>
      <c r="I26" s="37">
        <v>20</v>
      </c>
      <c r="J26" s="37">
        <v>5</v>
      </c>
      <c r="K26" s="37">
        <v>5</v>
      </c>
      <c r="L26" s="37">
        <v>4</v>
      </c>
      <c r="M26" s="37">
        <v>3</v>
      </c>
      <c r="N26" s="37"/>
    </row>
    <row r="27" spans="1:14" x14ac:dyDescent="0.25">
      <c r="B27" s="36" t="s">
        <v>111</v>
      </c>
      <c r="C27" s="37">
        <v>10</v>
      </c>
      <c r="D27" s="37"/>
      <c r="E27" s="37"/>
      <c r="F27" s="37">
        <v>0</v>
      </c>
      <c r="G27" s="37">
        <v>9</v>
      </c>
      <c r="H27" s="37">
        <v>6</v>
      </c>
      <c r="I27" s="37"/>
      <c r="J27" s="37">
        <v>2</v>
      </c>
      <c r="K27" s="37"/>
      <c r="L27" s="37"/>
      <c r="M27" s="37"/>
      <c r="N27" s="37"/>
    </row>
    <row r="28" spans="1:14" x14ac:dyDescent="0.25">
      <c r="B28" s="36" t="s">
        <v>65</v>
      </c>
      <c r="C28" s="37">
        <v>0</v>
      </c>
      <c r="D28" s="37">
        <v>4</v>
      </c>
      <c r="E28" s="37">
        <v>6</v>
      </c>
      <c r="F28" s="37">
        <v>6</v>
      </c>
      <c r="G28" s="37">
        <v>2</v>
      </c>
      <c r="H28" s="37">
        <v>2</v>
      </c>
      <c r="I28" s="37">
        <v>3</v>
      </c>
      <c r="J28" s="37">
        <v>9</v>
      </c>
      <c r="K28" s="37">
        <v>2</v>
      </c>
      <c r="L28" s="37">
        <v>1</v>
      </c>
      <c r="M28" s="37">
        <v>5</v>
      </c>
      <c r="N28" s="37">
        <v>1</v>
      </c>
    </row>
    <row r="29" spans="1:14" x14ac:dyDescent="0.25">
      <c r="B29" s="36" t="s">
        <v>250</v>
      </c>
      <c r="C29" s="37">
        <v>21</v>
      </c>
      <c r="D29" s="37">
        <v>7</v>
      </c>
      <c r="E29" s="37">
        <v>9</v>
      </c>
      <c r="F29" s="37">
        <v>14</v>
      </c>
      <c r="G29" s="37">
        <v>34</v>
      </c>
      <c r="H29" s="37">
        <v>20</v>
      </c>
      <c r="I29" s="37">
        <v>25</v>
      </c>
      <c r="J29" s="37">
        <v>40</v>
      </c>
      <c r="K29" s="37">
        <v>16</v>
      </c>
      <c r="L29" s="37">
        <v>16</v>
      </c>
      <c r="M29" s="37">
        <v>17</v>
      </c>
      <c r="N29" s="37">
        <v>4</v>
      </c>
    </row>
    <row r="31" spans="1:14" s="1" customFormat="1" x14ac:dyDescent="0.25">
      <c r="A31" s="39" t="s">
        <v>271</v>
      </c>
      <c r="B31" s="40"/>
      <c r="C31" s="40">
        <v>17</v>
      </c>
      <c r="D31" s="40">
        <v>7</v>
      </c>
      <c r="E31" s="40">
        <v>9</v>
      </c>
      <c r="F31" s="40">
        <v>8</v>
      </c>
      <c r="G31" s="40">
        <v>16</v>
      </c>
      <c r="H31" s="40">
        <v>9</v>
      </c>
      <c r="I31" s="40">
        <v>16</v>
      </c>
      <c r="J31" s="40">
        <v>0</v>
      </c>
      <c r="K31" s="40">
        <v>94</v>
      </c>
      <c r="L31" s="40">
        <v>94</v>
      </c>
      <c r="M31" s="40">
        <v>94</v>
      </c>
      <c r="N31" s="40">
        <v>94</v>
      </c>
    </row>
    <row r="32" spans="1:14" s="1" customFormat="1" x14ac:dyDescent="0.25">
      <c r="A32" s="41" t="s">
        <v>272</v>
      </c>
      <c r="B32" s="42"/>
      <c r="C32" s="42">
        <f>GETPIVOTDATA("Sum of Apr-13",$B$23)-C31</f>
        <v>4</v>
      </c>
      <c r="D32" s="42">
        <f>GETPIVOTDATA("Sum of May-13",$B$6)-D31</f>
        <v>149</v>
      </c>
      <c r="E32" s="42">
        <f>GETPIVOTDATA("Sum of Jun-13",$B$6)-E31</f>
        <v>175</v>
      </c>
      <c r="F32" s="42">
        <f>GETPIVOTDATA("Sum of Jul-13",$B$6)-F31</f>
        <v>169</v>
      </c>
      <c r="G32" s="42">
        <f>GETPIVOTDATA("Sum of Aug-13",$B$6)-G31</f>
        <v>165</v>
      </c>
      <c r="H32" s="42">
        <f>GETPIVOTDATA("Sum of Sep-13",$B$6)-H31</f>
        <v>237</v>
      </c>
      <c r="I32" s="42">
        <f>GETPIVOTDATA("Sum of Oct-13",$B$6)-I31</f>
        <v>248</v>
      </c>
      <c r="J32" s="42">
        <f>GETPIVOTDATA("Sum of Nov-13",$B$6)-J31</f>
        <v>323</v>
      </c>
      <c r="K32" s="42">
        <f>GETPIVOTDATA("Sum of Dec-13",$B$6)-K31</f>
        <v>202</v>
      </c>
      <c r="L32" s="42">
        <f>GETPIVOTDATA("Sum of Jan-14",$B$6)-L31</f>
        <v>166</v>
      </c>
      <c r="M32" s="42">
        <f>GETPIVOTDATA("Sum of Feb-14",$B$6)-M31</f>
        <v>119</v>
      </c>
      <c r="N32" s="42">
        <f>GETPIVOTDATA("Sum of Mar-14",$B$6)-N31</f>
        <v>35</v>
      </c>
    </row>
    <row r="33" spans="1:14" s="1" customFormat="1" x14ac:dyDescent="0.25">
      <c r="A33" s="43" t="s">
        <v>273</v>
      </c>
      <c r="B33" s="44"/>
      <c r="C33" s="44"/>
      <c r="D33" s="43">
        <f>D32+C32</f>
        <v>153</v>
      </c>
      <c r="E33" s="43">
        <f>E32+D33</f>
        <v>328</v>
      </c>
      <c r="F33" s="43">
        <f t="shared" ref="F33" si="1">F32+E33</f>
        <v>497</v>
      </c>
      <c r="G33" s="43">
        <f t="shared" ref="G33" si="2">G32+F33</f>
        <v>662</v>
      </c>
      <c r="H33" s="43">
        <f t="shared" ref="H33" si="3">H32+G33</f>
        <v>899</v>
      </c>
      <c r="I33" s="43">
        <f t="shared" ref="I33" si="4">I32+H33</f>
        <v>1147</v>
      </c>
      <c r="J33" s="43">
        <f t="shared" ref="J33" si="5">J32+I33</f>
        <v>1470</v>
      </c>
      <c r="K33" s="43">
        <f t="shared" ref="K33" si="6">K32+J33</f>
        <v>1672</v>
      </c>
      <c r="L33" s="43">
        <f t="shared" ref="L33" si="7">L32+K33</f>
        <v>1838</v>
      </c>
      <c r="M33" s="43">
        <f t="shared" ref="M33" si="8">M32+L33</f>
        <v>1957</v>
      </c>
      <c r="N33" s="43">
        <f t="shared" ref="N33" si="9">N32+M33</f>
        <v>1992</v>
      </c>
    </row>
    <row r="35" spans="1:14" x14ac:dyDescent="0.25">
      <c r="B35" s="35" t="s">
        <v>248</v>
      </c>
      <c r="C35" s="97" t="s">
        <v>283</v>
      </c>
      <c r="D35" s="1"/>
      <c r="E35" s="1"/>
      <c r="F35" s="1"/>
      <c r="G35" s="1"/>
      <c r="H35" s="1"/>
      <c r="I35" s="1"/>
      <c r="J35" s="1"/>
      <c r="K35" s="1"/>
      <c r="L35" s="1"/>
      <c r="M35" s="1"/>
      <c r="N35" s="1"/>
    </row>
    <row r="36" spans="1:14" x14ac:dyDescent="0.25">
      <c r="B36" s="1"/>
      <c r="C36" s="1"/>
      <c r="D36" s="1"/>
      <c r="E36" s="1"/>
      <c r="F36" s="1"/>
      <c r="G36" s="1"/>
      <c r="H36" s="1"/>
      <c r="I36" s="1"/>
      <c r="J36" s="1"/>
      <c r="K36" s="1"/>
      <c r="L36" s="1"/>
      <c r="M36" s="1"/>
      <c r="N36" s="1"/>
    </row>
    <row r="37" spans="1:14" x14ac:dyDescent="0.25">
      <c r="B37" s="97"/>
      <c r="C37" s="35" t="s">
        <v>252</v>
      </c>
      <c r="D37" s="97"/>
      <c r="E37" s="97"/>
      <c r="F37" s="97"/>
      <c r="G37" s="97"/>
      <c r="H37" s="97"/>
      <c r="I37" s="97"/>
      <c r="J37" s="97"/>
      <c r="K37" s="97"/>
      <c r="L37" s="97"/>
      <c r="M37" s="97"/>
      <c r="N37" s="97"/>
    </row>
    <row r="38" spans="1:14" x14ac:dyDescent="0.25">
      <c r="B38" s="35" t="s">
        <v>249</v>
      </c>
      <c r="C38" s="97" t="s">
        <v>256</v>
      </c>
      <c r="D38" s="97" t="s">
        <v>257</v>
      </c>
      <c r="E38" s="97" t="s">
        <v>258</v>
      </c>
      <c r="F38" s="97" t="s">
        <v>259</v>
      </c>
      <c r="G38" s="97" t="s">
        <v>260</v>
      </c>
      <c r="H38" s="97" t="s">
        <v>261</v>
      </c>
      <c r="I38" s="97" t="s">
        <v>262</v>
      </c>
      <c r="J38" s="97" t="s">
        <v>263</v>
      </c>
      <c r="K38" s="97" t="s">
        <v>264</v>
      </c>
      <c r="L38" s="97" t="s">
        <v>255</v>
      </c>
      <c r="M38" s="97" t="s">
        <v>253</v>
      </c>
      <c r="N38" s="97" t="s">
        <v>254</v>
      </c>
    </row>
    <row r="39" spans="1:14" x14ac:dyDescent="0.25">
      <c r="B39" s="36" t="s">
        <v>179</v>
      </c>
      <c r="C39" s="37">
        <v>106</v>
      </c>
      <c r="D39" s="37">
        <v>113</v>
      </c>
      <c r="E39" s="37">
        <v>89</v>
      </c>
      <c r="F39" s="37">
        <v>76</v>
      </c>
      <c r="G39" s="37">
        <v>90</v>
      </c>
      <c r="H39" s="37">
        <v>115</v>
      </c>
      <c r="I39" s="37">
        <v>18</v>
      </c>
      <c r="J39" s="37">
        <v>16</v>
      </c>
      <c r="K39" s="37">
        <v>10</v>
      </c>
      <c r="L39" s="37">
        <v>11</v>
      </c>
      <c r="M39" s="37"/>
      <c r="N39" s="37"/>
    </row>
    <row r="40" spans="1:14" x14ac:dyDescent="0.25">
      <c r="B40" s="36" t="s">
        <v>250</v>
      </c>
      <c r="C40" s="37">
        <v>106</v>
      </c>
      <c r="D40" s="37">
        <v>113</v>
      </c>
      <c r="E40" s="37">
        <v>89</v>
      </c>
      <c r="F40" s="37">
        <v>76</v>
      </c>
      <c r="G40" s="37">
        <v>90</v>
      </c>
      <c r="H40" s="37">
        <v>115</v>
      </c>
      <c r="I40" s="37">
        <v>18</v>
      </c>
      <c r="J40" s="37">
        <v>16</v>
      </c>
      <c r="K40" s="37">
        <v>10</v>
      </c>
      <c r="L40" s="37">
        <v>11</v>
      </c>
      <c r="M40" s="37"/>
      <c r="N40" s="37"/>
    </row>
    <row r="42" spans="1:14" s="1" customFormat="1" x14ac:dyDescent="0.25">
      <c r="A42" s="39" t="s">
        <v>271</v>
      </c>
      <c r="B42" s="40"/>
      <c r="C42" s="40">
        <v>106</v>
      </c>
      <c r="D42" s="40">
        <v>113</v>
      </c>
      <c r="E42" s="40">
        <v>89</v>
      </c>
      <c r="F42" s="40">
        <v>99</v>
      </c>
      <c r="G42" s="40">
        <v>90</v>
      </c>
      <c r="H42" s="40">
        <v>105</v>
      </c>
      <c r="I42" s="40">
        <v>105</v>
      </c>
      <c r="J42" s="40">
        <v>129</v>
      </c>
      <c r="K42" s="40">
        <v>94</v>
      </c>
      <c r="L42" s="40">
        <v>94</v>
      </c>
      <c r="M42" s="40">
        <v>94</v>
      </c>
      <c r="N42" s="40">
        <v>94</v>
      </c>
    </row>
    <row r="43" spans="1:14" s="1" customFormat="1" x14ac:dyDescent="0.25">
      <c r="A43" s="41" t="s">
        <v>272</v>
      </c>
      <c r="B43" s="42"/>
      <c r="C43" s="42">
        <f>GETPIVOTDATA("Sum of Apr-13",$B$6)-C42</f>
        <v>33</v>
      </c>
      <c r="D43" s="42">
        <f>GETPIVOTDATA("Sum of May-13",$B$6)-D42</f>
        <v>43</v>
      </c>
      <c r="E43" s="42">
        <f>GETPIVOTDATA("Sum of Jun-13",$B$6)-E42</f>
        <v>95</v>
      </c>
      <c r="F43" s="42">
        <f>GETPIVOTDATA("Sum of Jul-13",$B$6)-F42</f>
        <v>78</v>
      </c>
      <c r="G43" s="42">
        <f>GETPIVOTDATA("Sum of Aug-13",$B$6)-G42</f>
        <v>91</v>
      </c>
      <c r="H43" s="42">
        <f>GETPIVOTDATA("Sum of Sep-13",$B$6)-H42</f>
        <v>141</v>
      </c>
      <c r="I43" s="42">
        <f>GETPIVOTDATA("Sum of Oct-13",$B$6)-I42</f>
        <v>159</v>
      </c>
      <c r="J43" s="42">
        <f>GETPIVOTDATA("Sum of Nov-13",$B$6)-J42</f>
        <v>194</v>
      </c>
      <c r="K43" s="42">
        <f>GETPIVOTDATA("Sum of Dec-13",$B$6)-K42</f>
        <v>202</v>
      </c>
      <c r="L43" s="42">
        <f>GETPIVOTDATA("Sum of Jan-14",$B$6)-L42</f>
        <v>166</v>
      </c>
      <c r="M43" s="42">
        <f>GETPIVOTDATA("Sum of Feb-14",$B$6)-M42</f>
        <v>119</v>
      </c>
      <c r="N43" s="42">
        <f>GETPIVOTDATA("Sum of Mar-14",$B$6)-N42</f>
        <v>35</v>
      </c>
    </row>
    <row r="44" spans="1:14" s="1" customFormat="1" x14ac:dyDescent="0.25">
      <c r="A44" s="43" t="s">
        <v>273</v>
      </c>
      <c r="B44" s="44"/>
      <c r="C44" s="44"/>
      <c r="D44" s="43">
        <f>D43+C43</f>
        <v>76</v>
      </c>
      <c r="E44" s="43">
        <f>E43+D44</f>
        <v>171</v>
      </c>
      <c r="F44" s="43">
        <f t="shared" ref="F44" si="10">F43+E44</f>
        <v>249</v>
      </c>
      <c r="G44" s="43">
        <f t="shared" ref="G44" si="11">G43+F44</f>
        <v>340</v>
      </c>
      <c r="H44" s="43">
        <f t="shared" ref="H44" si="12">H43+G44</f>
        <v>481</v>
      </c>
      <c r="I44" s="43">
        <f t="shared" ref="I44" si="13">I43+H44</f>
        <v>640</v>
      </c>
      <c r="J44" s="43">
        <f t="shared" ref="J44" si="14">J43+I44</f>
        <v>834</v>
      </c>
      <c r="K44" s="43">
        <f t="shared" ref="K44" si="15">K43+J44</f>
        <v>1036</v>
      </c>
      <c r="L44" s="43">
        <f t="shared" ref="L44" si="16">L43+K44</f>
        <v>1202</v>
      </c>
      <c r="M44" s="43">
        <f t="shared" ref="M44" si="17">M43+L44</f>
        <v>1321</v>
      </c>
      <c r="N44" s="43">
        <f t="shared" ref="N44" si="18">N43+M44</f>
        <v>1356</v>
      </c>
    </row>
    <row r="47" spans="1:14" x14ac:dyDescent="0.25">
      <c r="A47" s="113" t="s">
        <v>364</v>
      </c>
      <c r="B47" s="113" t="s">
        <v>365</v>
      </c>
      <c r="C47" s="113" t="s">
        <v>366</v>
      </c>
      <c r="D47" s="113" t="s">
        <v>367</v>
      </c>
      <c r="E47" s="113" t="s">
        <v>283</v>
      </c>
    </row>
    <row r="48" spans="1:14" x14ac:dyDescent="0.25">
      <c r="A48" s="109" t="s">
        <v>4</v>
      </c>
      <c r="B48" s="97" t="s">
        <v>368</v>
      </c>
      <c r="C48" s="97">
        <v>35</v>
      </c>
      <c r="D48" s="97">
        <v>11</v>
      </c>
      <c r="E48" s="97"/>
    </row>
    <row r="49" spans="1:5" x14ac:dyDescent="0.25">
      <c r="A49" s="109" t="s">
        <v>174</v>
      </c>
      <c r="B49" s="97" t="s">
        <v>368</v>
      </c>
      <c r="C49" s="97">
        <v>0</v>
      </c>
      <c r="D49" s="97">
        <v>0</v>
      </c>
      <c r="E49" s="97"/>
    </row>
    <row r="50" spans="1:5" x14ac:dyDescent="0.25">
      <c r="A50" s="109" t="s">
        <v>111</v>
      </c>
      <c r="B50" s="97" t="s">
        <v>368</v>
      </c>
      <c r="C50" s="97">
        <v>24</v>
      </c>
      <c r="D50" s="97">
        <v>6</v>
      </c>
      <c r="E50" s="97"/>
    </row>
    <row r="51" spans="1:5" x14ac:dyDescent="0.25">
      <c r="A51" s="109" t="s">
        <v>65</v>
      </c>
      <c r="B51" s="97" t="s">
        <v>368</v>
      </c>
      <c r="C51" s="97">
        <v>61</v>
      </c>
      <c r="D51" s="97">
        <v>0</v>
      </c>
      <c r="E51" s="97"/>
    </row>
    <row r="52" spans="1:5" x14ac:dyDescent="0.25">
      <c r="A52" s="109" t="s">
        <v>173</v>
      </c>
      <c r="B52" s="97" t="s">
        <v>368</v>
      </c>
      <c r="C52" s="97">
        <v>0</v>
      </c>
      <c r="D52" s="97">
        <v>0</v>
      </c>
      <c r="E52" s="97"/>
    </row>
    <row r="53" spans="1:5" x14ac:dyDescent="0.25">
      <c r="A53" s="109" t="s">
        <v>179</v>
      </c>
      <c r="B53" s="97" t="s">
        <v>368</v>
      </c>
      <c r="C53" s="97">
        <v>65</v>
      </c>
      <c r="D53" s="97">
        <v>0</v>
      </c>
      <c r="E53" s="97">
        <v>106</v>
      </c>
    </row>
    <row r="54" spans="1:5" x14ac:dyDescent="0.25">
      <c r="A54" s="109" t="s">
        <v>4</v>
      </c>
      <c r="B54" s="97" t="s">
        <v>369</v>
      </c>
      <c r="C54" s="97">
        <v>40</v>
      </c>
      <c r="D54" s="97">
        <v>3</v>
      </c>
      <c r="E54" s="97"/>
    </row>
    <row r="55" spans="1:5" x14ac:dyDescent="0.25">
      <c r="A55" s="109" t="s">
        <v>174</v>
      </c>
      <c r="B55" s="97" t="s">
        <v>369</v>
      </c>
      <c r="C55" s="97">
        <v>10</v>
      </c>
      <c r="D55" s="97">
        <v>0</v>
      </c>
      <c r="E55" s="97"/>
    </row>
    <row r="56" spans="1:5" x14ac:dyDescent="0.25">
      <c r="A56" s="109" t="s">
        <v>111</v>
      </c>
      <c r="B56" s="97" t="s">
        <v>369</v>
      </c>
      <c r="C56" s="97">
        <v>22</v>
      </c>
      <c r="D56" s="97">
        <v>0</v>
      </c>
      <c r="E56" s="97"/>
    </row>
    <row r="57" spans="1:5" x14ac:dyDescent="0.25">
      <c r="A57" s="109" t="s">
        <v>65</v>
      </c>
      <c r="B57" s="97" t="s">
        <v>369</v>
      </c>
      <c r="C57" s="97">
        <v>57</v>
      </c>
      <c r="D57" s="97">
        <v>4</v>
      </c>
      <c r="E57" s="97"/>
    </row>
    <row r="58" spans="1:5" x14ac:dyDescent="0.25">
      <c r="A58" s="109" t="s">
        <v>173</v>
      </c>
      <c r="B58" s="97" t="s">
        <v>369</v>
      </c>
      <c r="C58" s="97">
        <v>4</v>
      </c>
      <c r="D58" s="97">
        <v>0</v>
      </c>
      <c r="E58" s="97"/>
    </row>
    <row r="59" spans="1:5" x14ac:dyDescent="0.25">
      <c r="A59" s="109" t="s">
        <v>179</v>
      </c>
      <c r="B59" s="97" t="s">
        <v>369</v>
      </c>
      <c r="C59" s="97">
        <v>75</v>
      </c>
      <c r="D59" s="97">
        <v>0</v>
      </c>
      <c r="E59" s="97">
        <v>113</v>
      </c>
    </row>
    <row r="60" spans="1:5" x14ac:dyDescent="0.25">
      <c r="A60" s="109" t="s">
        <v>4</v>
      </c>
      <c r="B60" s="97" t="s">
        <v>370</v>
      </c>
      <c r="C60" s="97">
        <v>39</v>
      </c>
      <c r="D60" s="97">
        <v>3</v>
      </c>
      <c r="E60" s="97"/>
    </row>
    <row r="61" spans="1:5" x14ac:dyDescent="0.25">
      <c r="A61" s="109" t="s">
        <v>174</v>
      </c>
      <c r="B61" s="97" t="s">
        <v>370</v>
      </c>
      <c r="C61" s="97">
        <v>3</v>
      </c>
      <c r="D61" s="97">
        <v>0</v>
      </c>
      <c r="E61" s="97"/>
    </row>
    <row r="62" spans="1:5" x14ac:dyDescent="0.25">
      <c r="A62" s="109" t="s">
        <v>111</v>
      </c>
      <c r="B62" s="97" t="s">
        <v>370</v>
      </c>
      <c r="C62" s="97">
        <v>32</v>
      </c>
      <c r="D62" s="97">
        <v>0</v>
      </c>
      <c r="E62" s="97"/>
    </row>
    <row r="63" spans="1:5" x14ac:dyDescent="0.25">
      <c r="A63" s="109" t="s">
        <v>65</v>
      </c>
      <c r="B63" s="97" t="s">
        <v>370</v>
      </c>
      <c r="C63" s="97">
        <v>38</v>
      </c>
      <c r="D63" s="97">
        <v>6</v>
      </c>
      <c r="E63" s="97"/>
    </row>
    <row r="64" spans="1:5" x14ac:dyDescent="0.25">
      <c r="A64" s="109" t="s">
        <v>173</v>
      </c>
      <c r="B64" s="97" t="s">
        <v>370</v>
      </c>
      <c r="C64" s="97">
        <v>8</v>
      </c>
      <c r="D64" s="97">
        <v>0</v>
      </c>
      <c r="E64" s="97"/>
    </row>
    <row r="65" spans="1:5" x14ac:dyDescent="0.25">
      <c r="A65" s="109" t="s">
        <v>179</v>
      </c>
      <c r="B65" s="97" t="s">
        <v>370</v>
      </c>
      <c r="C65" s="97">
        <v>86</v>
      </c>
      <c r="D65" s="97">
        <v>0</v>
      </c>
      <c r="E65" s="97">
        <v>89</v>
      </c>
    </row>
    <row r="66" spans="1:5" x14ac:dyDescent="0.25">
      <c r="A66" s="109" t="s">
        <v>4</v>
      </c>
      <c r="B66" s="97" t="s">
        <v>371</v>
      </c>
      <c r="C66" s="97">
        <v>21</v>
      </c>
      <c r="D66" s="97">
        <v>2</v>
      </c>
      <c r="E66" s="97"/>
    </row>
    <row r="67" spans="1:5" x14ac:dyDescent="0.25">
      <c r="A67" s="109" t="s">
        <v>174</v>
      </c>
      <c r="B67" s="97" t="s">
        <v>371</v>
      </c>
      <c r="C67" s="97">
        <v>10</v>
      </c>
      <c r="D67" s="97">
        <v>0</v>
      </c>
      <c r="E67" s="97"/>
    </row>
    <row r="68" spans="1:5" x14ac:dyDescent="0.25">
      <c r="A68" s="109" t="s">
        <v>111</v>
      </c>
      <c r="B68" s="97" t="s">
        <v>371</v>
      </c>
      <c r="C68" s="97">
        <v>37</v>
      </c>
      <c r="D68" s="97">
        <v>0</v>
      </c>
      <c r="E68" s="97"/>
    </row>
    <row r="69" spans="1:5" x14ac:dyDescent="0.25">
      <c r="A69" s="109" t="s">
        <v>65</v>
      </c>
      <c r="B69" s="97" t="s">
        <v>371</v>
      </c>
      <c r="C69" s="97">
        <v>64</v>
      </c>
      <c r="D69" s="97">
        <v>6</v>
      </c>
      <c r="E69" s="97"/>
    </row>
    <row r="70" spans="1:5" x14ac:dyDescent="0.25">
      <c r="A70" s="109" t="s">
        <v>173</v>
      </c>
      <c r="B70" s="97" t="s">
        <v>371</v>
      </c>
      <c r="C70" s="97">
        <v>4</v>
      </c>
      <c r="D70" s="97">
        <v>0</v>
      </c>
      <c r="E70" s="97"/>
    </row>
    <row r="71" spans="1:5" x14ac:dyDescent="0.25">
      <c r="A71" s="109" t="s">
        <v>179</v>
      </c>
      <c r="B71" s="97" t="s">
        <v>371</v>
      </c>
      <c r="C71" s="97">
        <v>66</v>
      </c>
      <c r="D71" s="97">
        <v>0</v>
      </c>
      <c r="E71" s="97">
        <v>99</v>
      </c>
    </row>
    <row r="72" spans="1:5" x14ac:dyDescent="0.25">
      <c r="A72" s="109" t="s">
        <v>4</v>
      </c>
      <c r="B72" s="114" t="s">
        <v>372</v>
      </c>
      <c r="C72" s="97">
        <v>22</v>
      </c>
      <c r="D72" s="97">
        <v>7</v>
      </c>
      <c r="E72" s="97"/>
    </row>
    <row r="73" spans="1:5" x14ac:dyDescent="0.25">
      <c r="A73" s="109" t="s">
        <v>174</v>
      </c>
      <c r="B73" s="114" t="s">
        <v>372</v>
      </c>
      <c r="C73" s="97">
        <v>5</v>
      </c>
      <c r="D73" s="97">
        <v>0</v>
      </c>
      <c r="E73" s="97"/>
    </row>
    <row r="74" spans="1:5" x14ac:dyDescent="0.25">
      <c r="A74" s="109" t="s">
        <v>111</v>
      </c>
      <c r="B74" s="114" t="s">
        <v>372</v>
      </c>
      <c r="C74" s="97">
        <v>23</v>
      </c>
      <c r="D74" s="97">
        <v>7</v>
      </c>
      <c r="E74" s="97"/>
    </row>
    <row r="75" spans="1:5" x14ac:dyDescent="0.25">
      <c r="A75" s="109" t="s">
        <v>65</v>
      </c>
      <c r="B75" s="114" t="s">
        <v>372</v>
      </c>
      <c r="C75" s="97">
        <v>43</v>
      </c>
      <c r="D75" s="97">
        <v>2</v>
      </c>
      <c r="E75" s="97"/>
    </row>
    <row r="76" spans="1:5" x14ac:dyDescent="0.25">
      <c r="A76" s="109" t="s">
        <v>173</v>
      </c>
      <c r="B76" s="114" t="s">
        <v>372</v>
      </c>
      <c r="C76" s="97">
        <v>17</v>
      </c>
      <c r="D76" s="97">
        <v>0</v>
      </c>
      <c r="E76" s="97"/>
    </row>
    <row r="77" spans="1:5" x14ac:dyDescent="0.25">
      <c r="A77" s="109" t="s">
        <v>179</v>
      </c>
      <c r="B77" s="114" t="s">
        <v>372</v>
      </c>
      <c r="C77" s="97">
        <v>58</v>
      </c>
      <c r="D77" s="97">
        <v>0</v>
      </c>
      <c r="E77" s="97">
        <v>90</v>
      </c>
    </row>
    <row r="78" spans="1:5" x14ac:dyDescent="0.25">
      <c r="A78" s="109" t="s">
        <v>4</v>
      </c>
      <c r="B78" s="115" t="s">
        <v>373</v>
      </c>
      <c r="C78" s="97">
        <v>10</v>
      </c>
      <c r="D78" s="97">
        <v>0</v>
      </c>
      <c r="E78" s="97">
        <v>0</v>
      </c>
    </row>
    <row r="79" spans="1:5" x14ac:dyDescent="0.25">
      <c r="A79" s="109" t="s">
        <v>174</v>
      </c>
      <c r="B79" s="115" t="s">
        <v>373</v>
      </c>
      <c r="C79" s="97">
        <v>11</v>
      </c>
      <c r="D79" s="97">
        <v>0</v>
      </c>
      <c r="E79" s="97">
        <v>0</v>
      </c>
    </row>
    <row r="80" spans="1:5" x14ac:dyDescent="0.25">
      <c r="A80" s="109" t="s">
        <v>111</v>
      </c>
      <c r="B80" s="115" t="s">
        <v>373</v>
      </c>
      <c r="C80" s="97">
        <v>17</v>
      </c>
      <c r="D80" s="97">
        <v>4</v>
      </c>
      <c r="E80" s="97">
        <v>0</v>
      </c>
    </row>
    <row r="81" spans="1:5" x14ac:dyDescent="0.25">
      <c r="A81" s="109" t="s">
        <v>65</v>
      </c>
      <c r="B81" s="115" t="s">
        <v>373</v>
      </c>
      <c r="C81" s="97">
        <v>56</v>
      </c>
      <c r="D81" s="97">
        <v>2</v>
      </c>
      <c r="E81" s="97">
        <v>0</v>
      </c>
    </row>
    <row r="82" spans="1:5" x14ac:dyDescent="0.25">
      <c r="A82" s="109" t="s">
        <v>173</v>
      </c>
      <c r="B82" s="115" t="s">
        <v>373</v>
      </c>
      <c r="C82" s="97">
        <v>13</v>
      </c>
      <c r="D82" s="97">
        <v>0</v>
      </c>
      <c r="E82" s="97">
        <v>0</v>
      </c>
    </row>
    <row r="83" spans="1:5" x14ac:dyDescent="0.25">
      <c r="A83" s="109" t="s">
        <v>179</v>
      </c>
      <c r="B83" s="115" t="s">
        <v>373</v>
      </c>
      <c r="C83" s="97">
        <v>45</v>
      </c>
      <c r="D83" s="97">
        <v>3</v>
      </c>
      <c r="E83" s="97">
        <v>105</v>
      </c>
    </row>
    <row r="84" spans="1:5" x14ac:dyDescent="0.25">
      <c r="A84" s="109" t="s">
        <v>4</v>
      </c>
      <c r="B84" s="131" t="s">
        <v>415</v>
      </c>
      <c r="C84" s="131">
        <v>9</v>
      </c>
      <c r="D84" s="131">
        <v>6</v>
      </c>
      <c r="E84" s="131"/>
    </row>
    <row r="85" spans="1:5" x14ac:dyDescent="0.25">
      <c r="A85" s="109" t="s">
        <v>174</v>
      </c>
      <c r="B85" s="131" t="s">
        <v>415</v>
      </c>
      <c r="C85" s="109">
        <v>7</v>
      </c>
      <c r="D85" s="109">
        <v>0</v>
      </c>
      <c r="E85" s="97"/>
    </row>
    <row r="86" spans="1:5" x14ac:dyDescent="0.25">
      <c r="A86" s="109" t="s">
        <v>111</v>
      </c>
      <c r="B86" s="131" t="s">
        <v>415</v>
      </c>
      <c r="C86" s="109">
        <v>17</v>
      </c>
      <c r="D86" s="109">
        <v>8</v>
      </c>
      <c r="E86" s="97"/>
    </row>
    <row r="87" spans="1:5" x14ac:dyDescent="0.25">
      <c r="A87" s="109" t="s">
        <v>65</v>
      </c>
      <c r="B87" s="131" t="s">
        <v>415</v>
      </c>
      <c r="C87" s="109">
        <v>71</v>
      </c>
      <c r="D87" s="109">
        <v>2</v>
      </c>
      <c r="E87" s="97"/>
    </row>
    <row r="88" spans="1:5" x14ac:dyDescent="0.25">
      <c r="A88" s="109" t="s">
        <v>173</v>
      </c>
      <c r="B88" s="131" t="s">
        <v>415</v>
      </c>
      <c r="C88" s="109">
        <v>15</v>
      </c>
      <c r="D88" s="109">
        <v>0</v>
      </c>
      <c r="E88" s="97"/>
    </row>
    <row r="89" spans="1:5" x14ac:dyDescent="0.25">
      <c r="A89" s="109" t="s">
        <v>179</v>
      </c>
      <c r="B89" s="131" t="s">
        <v>415</v>
      </c>
      <c r="C89" s="109">
        <v>48</v>
      </c>
      <c r="D89" s="109">
        <v>0</v>
      </c>
      <c r="E89" s="97">
        <v>105</v>
      </c>
    </row>
    <row r="90" spans="1:5" x14ac:dyDescent="0.25">
      <c r="A90" s="109" t="s">
        <v>4</v>
      </c>
      <c r="B90" s="131" t="s">
        <v>430</v>
      </c>
      <c r="C90" s="109">
        <v>27</v>
      </c>
      <c r="D90" s="109">
        <v>0</v>
      </c>
      <c r="E90" s="97"/>
    </row>
    <row r="91" spans="1:5" x14ac:dyDescent="0.25">
      <c r="A91" s="109" t="s">
        <v>174</v>
      </c>
      <c r="B91" s="131" t="s">
        <v>430</v>
      </c>
      <c r="C91" s="109">
        <v>3</v>
      </c>
      <c r="D91" s="109">
        <v>0</v>
      </c>
      <c r="E91" s="97"/>
    </row>
    <row r="92" spans="1:5" x14ac:dyDescent="0.25">
      <c r="A92" s="109" t="s">
        <v>111</v>
      </c>
      <c r="B92" s="131" t="s">
        <v>430</v>
      </c>
      <c r="C92" s="109">
        <v>12</v>
      </c>
      <c r="D92" s="109">
        <v>0</v>
      </c>
      <c r="E92" s="97"/>
    </row>
    <row r="93" spans="1:5" x14ac:dyDescent="0.25">
      <c r="A93" s="109" t="s">
        <v>65</v>
      </c>
      <c r="B93" s="131" t="s">
        <v>430</v>
      </c>
      <c r="C93" s="109">
        <v>40</v>
      </c>
      <c r="D93" s="109">
        <v>0</v>
      </c>
      <c r="E93" s="97"/>
    </row>
    <row r="94" spans="1:5" x14ac:dyDescent="0.25">
      <c r="A94" s="109" t="s">
        <v>173</v>
      </c>
      <c r="B94" s="131" t="s">
        <v>430</v>
      </c>
      <c r="C94" s="109">
        <v>11</v>
      </c>
      <c r="D94" s="109">
        <v>0</v>
      </c>
      <c r="E94" s="97"/>
    </row>
    <row r="95" spans="1:5" x14ac:dyDescent="0.25">
      <c r="A95" s="109" t="s">
        <v>179</v>
      </c>
      <c r="B95" s="131" t="s">
        <v>430</v>
      </c>
      <c r="C95" s="109">
        <v>79</v>
      </c>
      <c r="D95" s="109">
        <v>0</v>
      </c>
      <c r="E95" s="97">
        <v>129</v>
      </c>
    </row>
  </sheetData>
  <pageMargins left="0.7" right="0.7" top="0.75" bottom="0.75" header="0.3" footer="0.3"/>
  <pageSetup orientation="portrait"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workbookViewId="0">
      <selection activeCell="C5" sqref="C5"/>
    </sheetView>
  </sheetViews>
  <sheetFormatPr defaultRowHeight="15" x14ac:dyDescent="0.25"/>
  <cols>
    <col min="1" max="2" width="9.140625" style="97"/>
    <col min="3" max="3" width="16.140625" style="97" customWidth="1"/>
    <col min="4" max="4" width="17.5703125" style="97" customWidth="1"/>
    <col min="5" max="5" width="8.7109375" style="97" bestFit="1" customWidth="1"/>
    <col min="6" max="7" width="9.140625" style="97"/>
    <col min="8" max="8" width="21.7109375" style="97" customWidth="1"/>
    <col min="9" max="15" width="9.140625" style="97"/>
    <col min="16" max="16" width="19" style="97" customWidth="1"/>
    <col min="17" max="16384" width="9.140625" style="97"/>
  </cols>
  <sheetData>
    <row r="1" spans="1:16" x14ac:dyDescent="0.25">
      <c r="A1" s="138"/>
      <c r="B1" s="138"/>
      <c r="C1" s="138"/>
      <c r="D1" s="98" t="s">
        <v>293</v>
      </c>
      <c r="E1" s="99" t="s">
        <v>294</v>
      </c>
      <c r="F1" s="98" t="s">
        <v>295</v>
      </c>
      <c r="G1" s="98"/>
      <c r="H1" s="98"/>
      <c r="I1" s="139">
        <v>41579</v>
      </c>
      <c r="J1" s="139"/>
      <c r="K1" s="140"/>
      <c r="L1" s="140"/>
      <c r="M1" s="140"/>
      <c r="N1" s="100" t="s">
        <v>296</v>
      </c>
      <c r="O1" s="139"/>
      <c r="P1" s="99"/>
    </row>
    <row r="2" spans="1:16" x14ac:dyDescent="0.25">
      <c r="A2" s="141"/>
      <c r="B2" s="141"/>
      <c r="C2" s="141" t="s">
        <v>297</v>
      </c>
      <c r="D2" s="141"/>
      <c r="E2" s="141"/>
      <c r="F2" s="141" t="s">
        <v>298</v>
      </c>
      <c r="G2" s="141"/>
      <c r="H2" s="141"/>
      <c r="I2" s="141" t="s">
        <v>299</v>
      </c>
      <c r="J2" s="141"/>
      <c r="K2" s="141"/>
      <c r="L2" s="141" t="s">
        <v>300</v>
      </c>
      <c r="M2" s="141"/>
      <c r="N2" s="141" t="s">
        <v>301</v>
      </c>
      <c r="O2" s="141"/>
      <c r="P2" s="142"/>
    </row>
    <row r="3" spans="1:16" ht="38.25" x14ac:dyDescent="0.25">
      <c r="A3" s="104" t="s">
        <v>302</v>
      </c>
      <c r="B3" s="104" t="s">
        <v>303</v>
      </c>
      <c r="C3" s="104" t="s">
        <v>304</v>
      </c>
      <c r="D3" s="104" t="s">
        <v>305</v>
      </c>
      <c r="E3" s="104" t="s">
        <v>306</v>
      </c>
      <c r="F3" s="104" t="s">
        <v>307</v>
      </c>
      <c r="G3" s="104" t="s">
        <v>308</v>
      </c>
      <c r="H3" s="104" t="s">
        <v>309</v>
      </c>
      <c r="I3" s="104" t="s">
        <v>310</v>
      </c>
      <c r="J3" s="104" t="s">
        <v>311</v>
      </c>
      <c r="K3" s="104" t="s">
        <v>312</v>
      </c>
      <c r="L3" s="104" t="s">
        <v>313</v>
      </c>
      <c r="M3" s="104" t="s">
        <v>314</v>
      </c>
      <c r="N3" s="104" t="s">
        <v>315</v>
      </c>
      <c r="O3" s="104" t="s">
        <v>316</v>
      </c>
      <c r="P3" s="104" t="s">
        <v>317</v>
      </c>
    </row>
    <row r="4" spans="1:16" ht="26.25" x14ac:dyDescent="0.25">
      <c r="A4" s="102">
        <v>1</v>
      </c>
      <c r="B4" s="101" t="s">
        <v>4</v>
      </c>
      <c r="C4" s="101" t="s">
        <v>332</v>
      </c>
      <c r="D4" s="101" t="s">
        <v>15</v>
      </c>
      <c r="E4" s="101" t="s">
        <v>333</v>
      </c>
      <c r="F4" s="102" t="s">
        <v>286</v>
      </c>
      <c r="G4" s="102" t="s">
        <v>198</v>
      </c>
      <c r="H4" s="102" t="s">
        <v>325</v>
      </c>
      <c r="I4" s="154" t="s">
        <v>284</v>
      </c>
      <c r="J4" s="103" t="s">
        <v>361</v>
      </c>
      <c r="K4" s="103"/>
      <c r="L4" s="102">
        <v>40</v>
      </c>
      <c r="M4" s="102">
        <v>34</v>
      </c>
      <c r="N4" s="132"/>
      <c r="O4" s="133"/>
      <c r="P4" s="101" t="s">
        <v>362</v>
      </c>
    </row>
    <row r="5" spans="1:16" ht="26.25" x14ac:dyDescent="0.25">
      <c r="A5" s="102">
        <v>2</v>
      </c>
      <c r="B5" s="101" t="s">
        <v>4</v>
      </c>
      <c r="C5" s="101" t="s">
        <v>334</v>
      </c>
      <c r="D5" s="101" t="s">
        <v>265</v>
      </c>
      <c r="E5" s="101" t="s">
        <v>333</v>
      </c>
      <c r="F5" s="102" t="s">
        <v>286</v>
      </c>
      <c r="G5" s="102" t="s">
        <v>198</v>
      </c>
      <c r="H5" s="102" t="s">
        <v>325</v>
      </c>
      <c r="I5" s="154" t="s">
        <v>284</v>
      </c>
      <c r="J5" s="102" t="s">
        <v>391</v>
      </c>
      <c r="K5" s="102"/>
      <c r="L5" s="102">
        <v>40</v>
      </c>
      <c r="M5" s="102">
        <v>6</v>
      </c>
      <c r="N5" s="134"/>
      <c r="O5" s="134"/>
      <c r="P5" s="101" t="s">
        <v>362</v>
      </c>
    </row>
    <row r="6" spans="1:16" ht="26.25" x14ac:dyDescent="0.25">
      <c r="A6" s="102">
        <v>3</v>
      </c>
      <c r="B6" s="101" t="s">
        <v>4</v>
      </c>
      <c r="C6" s="101" t="s">
        <v>335</v>
      </c>
      <c r="D6" s="101" t="s">
        <v>336</v>
      </c>
      <c r="E6" s="101" t="s">
        <v>333</v>
      </c>
      <c r="F6" s="102" t="s">
        <v>286</v>
      </c>
      <c r="G6" s="102" t="s">
        <v>198</v>
      </c>
      <c r="H6" s="102" t="s">
        <v>325</v>
      </c>
      <c r="I6" s="154" t="s">
        <v>284</v>
      </c>
      <c r="J6" s="103" t="s">
        <v>363</v>
      </c>
      <c r="K6" s="102"/>
      <c r="L6" s="102">
        <v>24</v>
      </c>
      <c r="M6" s="102">
        <v>11</v>
      </c>
      <c r="N6" s="132"/>
      <c r="O6" s="133"/>
      <c r="P6" s="101" t="s">
        <v>362</v>
      </c>
    </row>
    <row r="7" spans="1:16" ht="32.25" customHeight="1" x14ac:dyDescent="0.25">
      <c r="A7" s="102">
        <v>4</v>
      </c>
      <c r="B7" s="147" t="s">
        <v>431</v>
      </c>
      <c r="C7" s="148" t="s">
        <v>432</v>
      </c>
      <c r="D7" s="148" t="s">
        <v>433</v>
      </c>
      <c r="E7" s="148" t="s">
        <v>434</v>
      </c>
      <c r="F7" s="147" t="s">
        <v>286</v>
      </c>
      <c r="G7" s="147" t="s">
        <v>286</v>
      </c>
      <c r="H7" s="147" t="s">
        <v>286</v>
      </c>
      <c r="I7" s="149" t="s">
        <v>284</v>
      </c>
      <c r="J7" s="150">
        <v>41395</v>
      </c>
      <c r="K7" s="150">
        <v>41579</v>
      </c>
      <c r="L7" s="147">
        <v>39</v>
      </c>
      <c r="M7" s="147">
        <v>39</v>
      </c>
      <c r="N7" s="148"/>
      <c r="O7" s="147">
        <f>L7-M7</f>
        <v>0</v>
      </c>
      <c r="P7" s="148" t="s">
        <v>435</v>
      </c>
    </row>
    <row r="8" spans="1:16" ht="38.25" x14ac:dyDescent="0.25">
      <c r="A8" s="102">
        <v>5</v>
      </c>
      <c r="B8" s="147" t="s">
        <v>431</v>
      </c>
      <c r="C8" s="148" t="s">
        <v>436</v>
      </c>
      <c r="D8" s="148" t="s">
        <v>437</v>
      </c>
      <c r="E8" s="148" t="s">
        <v>434</v>
      </c>
      <c r="F8" s="147" t="s">
        <v>286</v>
      </c>
      <c r="G8" s="147" t="s">
        <v>286</v>
      </c>
      <c r="H8" s="147" t="s">
        <v>325</v>
      </c>
      <c r="I8" s="151" t="s">
        <v>285</v>
      </c>
      <c r="J8" s="150">
        <v>40940</v>
      </c>
      <c r="K8" s="150">
        <v>41214</v>
      </c>
      <c r="L8" s="147">
        <v>26</v>
      </c>
      <c r="M8" s="147">
        <v>14</v>
      </c>
      <c r="N8" s="148"/>
      <c r="O8" s="147">
        <f t="shared" ref="O8:O19" si="0">L8-M8</f>
        <v>12</v>
      </c>
      <c r="P8" s="148" t="s">
        <v>438</v>
      </c>
    </row>
    <row r="9" spans="1:16" ht="25.5" x14ac:dyDescent="0.25">
      <c r="A9" s="102">
        <v>6</v>
      </c>
      <c r="B9" s="147" t="s">
        <v>431</v>
      </c>
      <c r="C9" s="148" t="s">
        <v>355</v>
      </c>
      <c r="D9" s="148" t="s">
        <v>439</v>
      </c>
      <c r="E9" s="148" t="s">
        <v>434</v>
      </c>
      <c r="F9" s="147" t="s">
        <v>286</v>
      </c>
      <c r="G9" s="147" t="s">
        <v>286</v>
      </c>
      <c r="H9" s="147" t="s">
        <v>325</v>
      </c>
      <c r="I9" s="149" t="s">
        <v>284</v>
      </c>
      <c r="J9" s="150">
        <v>41214</v>
      </c>
      <c r="K9" s="150">
        <v>41609</v>
      </c>
      <c r="L9" s="147">
        <v>150</v>
      </c>
      <c r="M9" s="147">
        <v>86</v>
      </c>
      <c r="N9" s="148"/>
      <c r="O9" s="147">
        <f t="shared" si="0"/>
        <v>64</v>
      </c>
      <c r="P9" s="148" t="s">
        <v>440</v>
      </c>
    </row>
    <row r="10" spans="1:16" ht="25.5" x14ac:dyDescent="0.25">
      <c r="A10" s="102">
        <v>7</v>
      </c>
      <c r="B10" s="147" t="s">
        <v>431</v>
      </c>
      <c r="C10" s="148" t="s">
        <v>441</v>
      </c>
      <c r="D10" s="148" t="s">
        <v>442</v>
      </c>
      <c r="E10" s="148" t="s">
        <v>443</v>
      </c>
      <c r="F10" s="147" t="s">
        <v>286</v>
      </c>
      <c r="G10" s="147" t="s">
        <v>286</v>
      </c>
      <c r="H10" s="147" t="s">
        <v>325</v>
      </c>
      <c r="I10" s="149" t="s">
        <v>284</v>
      </c>
      <c r="J10" s="150">
        <v>41487</v>
      </c>
      <c r="K10" s="150">
        <v>41640</v>
      </c>
      <c r="L10" s="147">
        <v>20</v>
      </c>
      <c r="M10" s="147">
        <v>5</v>
      </c>
      <c r="N10" s="148"/>
      <c r="O10" s="147">
        <f t="shared" si="0"/>
        <v>15</v>
      </c>
      <c r="P10" s="148" t="s">
        <v>444</v>
      </c>
    </row>
    <row r="11" spans="1:16" ht="102" x14ac:dyDescent="0.25">
      <c r="A11" s="102">
        <v>8</v>
      </c>
      <c r="B11" s="147" t="s">
        <v>431</v>
      </c>
      <c r="C11" s="148" t="s">
        <v>445</v>
      </c>
      <c r="D11" s="148" t="s">
        <v>82</v>
      </c>
      <c r="E11" s="148" t="s">
        <v>443</v>
      </c>
      <c r="F11" s="147" t="s">
        <v>286</v>
      </c>
      <c r="G11" s="147" t="s">
        <v>286</v>
      </c>
      <c r="H11" s="147" t="s">
        <v>325</v>
      </c>
      <c r="I11" s="152" t="s">
        <v>285</v>
      </c>
      <c r="J11" s="150">
        <v>41244</v>
      </c>
      <c r="K11" s="150">
        <v>41609</v>
      </c>
      <c r="L11" s="147">
        <v>30</v>
      </c>
      <c r="M11" s="147">
        <v>29</v>
      </c>
      <c r="N11" s="148"/>
      <c r="O11" s="147">
        <f t="shared" si="0"/>
        <v>1</v>
      </c>
      <c r="P11" s="153" t="s">
        <v>446</v>
      </c>
    </row>
    <row r="12" spans="1:16" ht="76.5" x14ac:dyDescent="0.25">
      <c r="A12" s="102">
        <v>9</v>
      </c>
      <c r="B12" s="147" t="s">
        <v>431</v>
      </c>
      <c r="C12" s="148" t="s">
        <v>76</v>
      </c>
      <c r="D12" s="148" t="s">
        <v>77</v>
      </c>
      <c r="E12" s="148" t="s">
        <v>443</v>
      </c>
      <c r="F12" s="147" t="s">
        <v>286</v>
      </c>
      <c r="G12" s="147" t="s">
        <v>286</v>
      </c>
      <c r="H12" s="147" t="s">
        <v>286</v>
      </c>
      <c r="I12" s="152" t="s">
        <v>286</v>
      </c>
      <c r="J12" s="150">
        <v>41306</v>
      </c>
      <c r="K12" s="150">
        <v>41609</v>
      </c>
      <c r="L12" s="147">
        <v>33</v>
      </c>
      <c r="M12" s="147">
        <v>24</v>
      </c>
      <c r="N12" s="148"/>
      <c r="O12" s="147">
        <f t="shared" si="0"/>
        <v>9</v>
      </c>
      <c r="P12" s="153" t="s">
        <v>447</v>
      </c>
    </row>
    <row r="13" spans="1:16" ht="38.25" x14ac:dyDescent="0.25">
      <c r="A13" s="102">
        <v>10</v>
      </c>
      <c r="B13" s="147" t="s">
        <v>431</v>
      </c>
      <c r="C13" s="148" t="s">
        <v>448</v>
      </c>
      <c r="D13" s="148" t="s">
        <v>449</v>
      </c>
      <c r="E13" s="148" t="s">
        <v>443</v>
      </c>
      <c r="F13" s="147" t="s">
        <v>286</v>
      </c>
      <c r="G13" s="147" t="s">
        <v>286</v>
      </c>
      <c r="H13" s="147" t="s">
        <v>325</v>
      </c>
      <c r="I13" s="151" t="s">
        <v>285</v>
      </c>
      <c r="J13" s="150">
        <v>40940</v>
      </c>
      <c r="K13" s="150">
        <v>41214</v>
      </c>
      <c r="L13" s="147">
        <v>18</v>
      </c>
      <c r="M13" s="147">
        <v>18</v>
      </c>
      <c r="N13" s="148"/>
      <c r="O13" s="147">
        <f t="shared" si="0"/>
        <v>0</v>
      </c>
      <c r="P13" s="148" t="s">
        <v>450</v>
      </c>
    </row>
    <row r="14" spans="1:16" ht="63.75" x14ac:dyDescent="0.25">
      <c r="A14" s="102">
        <v>11</v>
      </c>
      <c r="B14" s="147" t="s">
        <v>431</v>
      </c>
      <c r="C14" s="148" t="s">
        <v>68</v>
      </c>
      <c r="D14" s="148" t="s">
        <v>82</v>
      </c>
      <c r="E14" s="148" t="s">
        <v>443</v>
      </c>
      <c r="F14" s="147" t="s">
        <v>286</v>
      </c>
      <c r="G14" s="147" t="s">
        <v>286</v>
      </c>
      <c r="H14" s="147" t="s">
        <v>286</v>
      </c>
      <c r="I14" s="149" t="s">
        <v>284</v>
      </c>
      <c r="J14" s="150">
        <v>41275</v>
      </c>
      <c r="K14" s="150">
        <v>41671</v>
      </c>
      <c r="L14" s="147">
        <v>30</v>
      </c>
      <c r="M14" s="147">
        <v>22</v>
      </c>
      <c r="N14" s="148"/>
      <c r="O14" s="147">
        <f t="shared" si="0"/>
        <v>8</v>
      </c>
      <c r="P14" s="148" t="s">
        <v>451</v>
      </c>
    </row>
    <row r="15" spans="1:16" ht="25.5" x14ac:dyDescent="0.25">
      <c r="A15" s="102">
        <v>12</v>
      </c>
      <c r="B15" s="147" t="s">
        <v>431</v>
      </c>
      <c r="C15" s="148" t="s">
        <v>68</v>
      </c>
      <c r="D15" s="148" t="s">
        <v>452</v>
      </c>
      <c r="E15" s="148" t="s">
        <v>443</v>
      </c>
      <c r="F15" s="147" t="s">
        <v>286</v>
      </c>
      <c r="G15" s="147" t="s">
        <v>286</v>
      </c>
      <c r="H15" s="147" t="s">
        <v>325</v>
      </c>
      <c r="I15" s="149" t="s">
        <v>284</v>
      </c>
      <c r="J15" s="150">
        <v>41275</v>
      </c>
      <c r="K15" s="150">
        <v>41518</v>
      </c>
      <c r="L15" s="147">
        <v>15</v>
      </c>
      <c r="M15" s="147">
        <v>15</v>
      </c>
      <c r="N15" s="148"/>
      <c r="O15" s="147">
        <f t="shared" si="0"/>
        <v>0</v>
      </c>
      <c r="P15" s="148" t="s">
        <v>453</v>
      </c>
    </row>
    <row r="16" spans="1:16" ht="25.5" x14ac:dyDescent="0.25">
      <c r="A16" s="102">
        <v>13</v>
      </c>
      <c r="B16" s="147" t="s">
        <v>431</v>
      </c>
      <c r="C16" s="148" t="s">
        <v>454</v>
      </c>
      <c r="D16" s="148" t="s">
        <v>455</v>
      </c>
      <c r="E16" s="148" t="s">
        <v>443</v>
      </c>
      <c r="F16" s="147" t="s">
        <v>286</v>
      </c>
      <c r="G16" s="147" t="s">
        <v>286</v>
      </c>
      <c r="H16" s="147" t="s">
        <v>325</v>
      </c>
      <c r="I16" s="152" t="s">
        <v>286</v>
      </c>
      <c r="J16" s="150">
        <v>40634</v>
      </c>
      <c r="K16" s="147" t="s">
        <v>456</v>
      </c>
      <c r="L16" s="147">
        <v>50</v>
      </c>
      <c r="M16" s="147">
        <v>32</v>
      </c>
      <c r="N16" s="148"/>
      <c r="O16" s="147">
        <f t="shared" si="0"/>
        <v>18</v>
      </c>
      <c r="P16" s="148" t="s">
        <v>457</v>
      </c>
    </row>
    <row r="17" spans="1:16" ht="25.5" customHeight="1" x14ac:dyDescent="0.25">
      <c r="A17" s="102">
        <v>14</v>
      </c>
      <c r="B17" s="147" t="s">
        <v>431</v>
      </c>
      <c r="C17" s="148" t="s">
        <v>326</v>
      </c>
      <c r="D17" s="148" t="s">
        <v>90</v>
      </c>
      <c r="E17" s="148" t="s">
        <v>458</v>
      </c>
      <c r="F17" s="147" t="s">
        <v>286</v>
      </c>
      <c r="G17" s="147" t="s">
        <v>286</v>
      </c>
      <c r="H17" s="147" t="s">
        <v>325</v>
      </c>
      <c r="I17" s="149" t="s">
        <v>284</v>
      </c>
      <c r="J17" s="150">
        <v>41426</v>
      </c>
      <c r="K17" s="150">
        <v>41699</v>
      </c>
      <c r="L17" s="147">
        <v>148</v>
      </c>
      <c r="M17" s="147">
        <v>49</v>
      </c>
      <c r="N17" s="148"/>
      <c r="O17" s="147">
        <f t="shared" si="0"/>
        <v>99</v>
      </c>
      <c r="P17" s="153" t="s">
        <v>459</v>
      </c>
    </row>
    <row r="18" spans="1:16" ht="102" x14ac:dyDescent="0.25">
      <c r="A18" s="102">
        <v>15</v>
      </c>
      <c r="B18" s="147" t="s">
        <v>431</v>
      </c>
      <c r="C18" s="148" t="s">
        <v>460</v>
      </c>
      <c r="D18" s="148" t="s">
        <v>82</v>
      </c>
      <c r="E18" s="148" t="s">
        <v>458</v>
      </c>
      <c r="F18" s="147" t="s">
        <v>286</v>
      </c>
      <c r="G18" s="147" t="s">
        <v>286</v>
      </c>
      <c r="H18" s="147" t="s">
        <v>325</v>
      </c>
      <c r="I18" s="151" t="s">
        <v>285</v>
      </c>
      <c r="J18" s="150">
        <v>40878</v>
      </c>
      <c r="K18" s="150">
        <v>41699</v>
      </c>
      <c r="L18" s="147">
        <v>55</v>
      </c>
      <c r="M18" s="147">
        <v>35</v>
      </c>
      <c r="N18" s="148"/>
      <c r="O18" s="147">
        <f t="shared" si="0"/>
        <v>20</v>
      </c>
      <c r="P18" s="153" t="s">
        <v>461</v>
      </c>
    </row>
    <row r="19" spans="1:16" ht="63.75" x14ac:dyDescent="0.25">
      <c r="A19" s="102">
        <v>16</v>
      </c>
      <c r="B19" s="147" t="s">
        <v>431</v>
      </c>
      <c r="C19" s="148" t="s">
        <v>81</v>
      </c>
      <c r="D19" s="148" t="s">
        <v>82</v>
      </c>
      <c r="E19" s="148" t="s">
        <v>458</v>
      </c>
      <c r="F19" s="147" t="s">
        <v>286</v>
      </c>
      <c r="G19" s="147" t="s">
        <v>286</v>
      </c>
      <c r="H19" s="147" t="s">
        <v>325</v>
      </c>
      <c r="I19" s="151" t="s">
        <v>285</v>
      </c>
      <c r="J19" s="150">
        <v>41365</v>
      </c>
      <c r="K19" s="150">
        <v>41699</v>
      </c>
      <c r="L19" s="147">
        <v>49</v>
      </c>
      <c r="M19" s="147">
        <v>9</v>
      </c>
      <c r="N19" s="148"/>
      <c r="O19" s="147">
        <f t="shared" si="0"/>
        <v>40</v>
      </c>
      <c r="P19" s="153" t="s">
        <v>462</v>
      </c>
    </row>
    <row r="20" spans="1:16" x14ac:dyDescent="0.25">
      <c r="A20" s="132"/>
      <c r="B20" s="135"/>
      <c r="C20" s="136"/>
      <c r="D20" s="136"/>
      <c r="E20" s="136"/>
      <c r="F20" s="135"/>
      <c r="G20" s="135"/>
      <c r="H20" s="135"/>
      <c r="I20" s="135"/>
      <c r="J20" s="137"/>
      <c r="K20" s="137"/>
      <c r="L20" s="135"/>
      <c r="M20" s="135"/>
      <c r="N20" s="135"/>
      <c r="O20" s="133"/>
      <c r="P20" s="136"/>
    </row>
    <row r="21" spans="1:16" x14ac:dyDescent="0.25">
      <c r="A21" s="132"/>
      <c r="B21" s="135"/>
      <c r="C21" s="136"/>
      <c r="D21" s="136"/>
      <c r="E21" s="136"/>
      <c r="F21" s="135"/>
      <c r="G21" s="135"/>
      <c r="H21" s="135"/>
      <c r="I21" s="135"/>
      <c r="J21" s="137"/>
      <c r="K21" s="137"/>
      <c r="L21" s="135"/>
      <c r="M21" s="135"/>
      <c r="N21" s="135"/>
      <c r="O21" s="131"/>
      <c r="P21" s="136"/>
    </row>
    <row r="22" spans="1:16" x14ac:dyDescent="0.25">
      <c r="A22" s="132"/>
      <c r="B22" s="135"/>
      <c r="C22" s="136"/>
      <c r="D22" s="136"/>
      <c r="E22" s="136"/>
      <c r="F22" s="135"/>
      <c r="G22" s="135"/>
      <c r="H22" s="135"/>
      <c r="I22" s="135"/>
      <c r="J22" s="137"/>
      <c r="K22" s="137"/>
      <c r="L22" s="135"/>
      <c r="M22" s="135"/>
      <c r="N22" s="135"/>
      <c r="O22" s="131"/>
      <c r="P22" s="136"/>
    </row>
    <row r="23" spans="1:16" x14ac:dyDescent="0.25">
      <c r="A23" s="131"/>
      <c r="B23" s="131"/>
      <c r="C23" s="131"/>
      <c r="D23" s="131"/>
      <c r="E23" s="131"/>
      <c r="F23" s="131"/>
      <c r="G23" s="131"/>
      <c r="H23" s="131"/>
      <c r="I23" s="131"/>
      <c r="J23" s="131"/>
      <c r="K23" s="131"/>
      <c r="L23" s="131"/>
      <c r="M23" s="131"/>
      <c r="N23" s="131"/>
      <c r="O23" s="131"/>
      <c r="P23" s="131"/>
    </row>
    <row r="24" spans="1:16" x14ac:dyDescent="0.25">
      <c r="A24" s="131"/>
      <c r="B24" s="131"/>
      <c r="C24" s="131"/>
      <c r="D24" s="131"/>
      <c r="E24" s="131"/>
      <c r="F24" s="131"/>
      <c r="G24" s="131"/>
      <c r="H24" s="131"/>
      <c r="I24" s="131"/>
      <c r="J24" s="131"/>
      <c r="K24" s="131"/>
      <c r="L24" s="131"/>
      <c r="M24" s="131"/>
      <c r="N24" s="131"/>
      <c r="O24" s="131"/>
      <c r="P24" s="131"/>
    </row>
    <row r="25" spans="1:16" x14ac:dyDescent="0.25">
      <c r="A25" s="131"/>
      <c r="B25" s="131"/>
      <c r="C25" s="131"/>
      <c r="D25" s="131"/>
      <c r="E25" s="131"/>
      <c r="F25" s="131"/>
      <c r="G25" s="131"/>
      <c r="H25" s="131"/>
      <c r="I25" s="131"/>
      <c r="J25" s="131"/>
      <c r="K25" s="131"/>
      <c r="L25" s="131"/>
      <c r="M25" s="131"/>
      <c r="N25" s="131"/>
      <c r="O25" s="131"/>
      <c r="P25" s="131"/>
    </row>
    <row r="26" spans="1:16" x14ac:dyDescent="0.25">
      <c r="A26" s="131"/>
      <c r="B26" s="131"/>
      <c r="C26" s="131"/>
      <c r="D26" s="131"/>
      <c r="E26" s="131"/>
      <c r="F26" s="131"/>
      <c r="G26" s="131"/>
      <c r="H26" s="131"/>
      <c r="I26" s="131"/>
      <c r="J26" s="131"/>
      <c r="K26" s="131"/>
      <c r="L26" s="131"/>
      <c r="M26" s="131"/>
      <c r="N26" s="131"/>
      <c r="O26" s="131"/>
      <c r="P26" s="131"/>
    </row>
    <row r="27" spans="1:16" x14ac:dyDescent="0.25">
      <c r="A27" s="131"/>
      <c r="B27" s="131"/>
      <c r="C27" s="131"/>
      <c r="D27" s="131"/>
      <c r="E27" s="131"/>
      <c r="F27" s="131"/>
      <c r="G27" s="131"/>
      <c r="H27" s="131"/>
      <c r="I27" s="131"/>
      <c r="J27" s="131"/>
      <c r="K27" s="131"/>
      <c r="L27" s="131"/>
      <c r="M27" s="131"/>
      <c r="N27" s="131"/>
      <c r="O27" s="131"/>
      <c r="P27" s="131"/>
    </row>
    <row r="28" spans="1:16" x14ac:dyDescent="0.25">
      <c r="A28" s="131"/>
      <c r="B28" s="131"/>
      <c r="C28" s="131"/>
      <c r="D28" s="131"/>
      <c r="E28" s="131"/>
      <c r="F28" s="131"/>
      <c r="G28" s="131"/>
      <c r="H28" s="131"/>
      <c r="I28" s="131"/>
      <c r="J28" s="131"/>
      <c r="K28" s="131"/>
      <c r="L28" s="131"/>
      <c r="M28" s="131"/>
      <c r="N28" s="131"/>
      <c r="O28" s="131"/>
      <c r="P28" s="131"/>
    </row>
    <row r="29" spans="1:16" x14ac:dyDescent="0.25">
      <c r="A29" s="131"/>
      <c r="B29" s="131"/>
      <c r="C29" s="131"/>
      <c r="D29" s="131"/>
      <c r="E29" s="131"/>
      <c r="F29" s="131"/>
      <c r="G29" s="131"/>
      <c r="H29" s="131"/>
      <c r="I29" s="131"/>
      <c r="J29" s="131"/>
      <c r="K29" s="131"/>
      <c r="L29" s="131"/>
      <c r="M29" s="131"/>
      <c r="N29" s="131"/>
      <c r="O29" s="131"/>
      <c r="P29" s="131"/>
    </row>
    <row r="30" spans="1:16" x14ac:dyDescent="0.25">
      <c r="A30" s="131"/>
      <c r="B30" s="131"/>
      <c r="C30" s="131"/>
      <c r="D30" s="131"/>
      <c r="E30" s="131"/>
      <c r="F30" s="131"/>
      <c r="G30" s="131"/>
      <c r="H30" s="131"/>
      <c r="I30" s="131"/>
      <c r="J30" s="131"/>
      <c r="K30" s="131"/>
      <c r="L30" s="131"/>
      <c r="M30" s="131"/>
      <c r="N30" s="131"/>
      <c r="O30" s="131"/>
      <c r="P30" s="131"/>
    </row>
    <row r="31" spans="1:16" x14ac:dyDescent="0.25">
      <c r="A31" s="131"/>
      <c r="B31" s="131"/>
      <c r="C31" s="131"/>
      <c r="D31" s="131"/>
      <c r="E31" s="131"/>
      <c r="F31" s="131"/>
      <c r="G31" s="131"/>
      <c r="H31" s="131"/>
      <c r="I31" s="131"/>
      <c r="J31" s="131"/>
      <c r="K31" s="131"/>
      <c r="L31" s="131"/>
      <c r="M31" s="131"/>
      <c r="N31" s="131"/>
      <c r="O31" s="131"/>
      <c r="P31" s="131"/>
    </row>
    <row r="32" spans="1:16" x14ac:dyDescent="0.25">
      <c r="A32" s="131"/>
      <c r="B32" s="131"/>
      <c r="C32" s="131"/>
      <c r="D32" s="131"/>
      <c r="E32" s="131"/>
      <c r="F32" s="131"/>
      <c r="G32" s="131"/>
      <c r="H32" s="131"/>
      <c r="I32" s="131"/>
      <c r="J32" s="131"/>
      <c r="K32" s="131"/>
      <c r="L32" s="131"/>
      <c r="M32" s="131"/>
      <c r="N32" s="131"/>
      <c r="O32" s="131"/>
      <c r="P32" s="131"/>
    </row>
    <row r="33" spans="1:16" x14ac:dyDescent="0.25">
      <c r="A33" s="131"/>
      <c r="B33" s="131"/>
      <c r="C33" s="131"/>
      <c r="D33" s="131"/>
      <c r="E33" s="131"/>
      <c r="F33" s="131"/>
      <c r="G33" s="131"/>
      <c r="H33" s="131"/>
      <c r="I33" s="131"/>
      <c r="J33" s="131"/>
      <c r="K33" s="131"/>
      <c r="L33" s="131"/>
      <c r="M33" s="131"/>
      <c r="N33" s="131"/>
      <c r="O33" s="131"/>
      <c r="P33" s="131"/>
    </row>
    <row r="34" spans="1:16" x14ac:dyDescent="0.25">
      <c r="A34" s="131"/>
      <c r="B34" s="131"/>
      <c r="C34" s="131"/>
      <c r="D34" s="131"/>
      <c r="E34" s="131"/>
      <c r="F34" s="131"/>
      <c r="G34" s="131"/>
      <c r="H34" s="131"/>
      <c r="I34" s="131"/>
      <c r="J34" s="131"/>
      <c r="K34" s="131"/>
      <c r="L34" s="131"/>
      <c r="M34" s="131"/>
      <c r="N34" s="131"/>
      <c r="O34" s="131"/>
      <c r="P34" s="131"/>
    </row>
    <row r="35" spans="1:16" x14ac:dyDescent="0.25">
      <c r="A35" s="131"/>
      <c r="B35" s="131"/>
      <c r="C35" s="131"/>
      <c r="D35" s="131"/>
      <c r="E35" s="131"/>
      <c r="F35" s="131"/>
      <c r="G35" s="131"/>
      <c r="H35" s="131"/>
      <c r="I35" s="131"/>
      <c r="J35" s="131"/>
      <c r="K35" s="131"/>
      <c r="L35" s="131"/>
      <c r="M35" s="131"/>
      <c r="N35" s="131"/>
      <c r="O35" s="131"/>
      <c r="P35" s="131"/>
    </row>
    <row r="36" spans="1:16" x14ac:dyDescent="0.25">
      <c r="A36" s="131"/>
      <c r="B36" s="131"/>
      <c r="C36" s="131"/>
      <c r="D36" s="131"/>
      <c r="E36" s="131"/>
      <c r="F36" s="131"/>
      <c r="G36" s="131"/>
      <c r="H36" s="131"/>
      <c r="I36" s="131"/>
      <c r="J36" s="131"/>
      <c r="K36" s="131"/>
      <c r="L36" s="131"/>
      <c r="M36" s="131"/>
      <c r="N36" s="131"/>
      <c r="O36" s="131"/>
      <c r="P36" s="131"/>
    </row>
    <row r="37" spans="1:16" x14ac:dyDescent="0.25">
      <c r="A37" s="131"/>
      <c r="B37" s="131"/>
      <c r="C37" s="131"/>
      <c r="D37" s="131"/>
      <c r="E37" s="131"/>
      <c r="F37" s="131"/>
      <c r="G37" s="131"/>
      <c r="H37" s="131"/>
      <c r="I37" s="131"/>
      <c r="J37" s="131"/>
      <c r="K37" s="131"/>
      <c r="L37" s="131"/>
      <c r="M37" s="131"/>
      <c r="N37" s="131"/>
      <c r="O37" s="131"/>
      <c r="P37" s="131"/>
    </row>
    <row r="38" spans="1:16" x14ac:dyDescent="0.25">
      <c r="A38" s="131"/>
      <c r="B38" s="131"/>
      <c r="C38" s="131"/>
      <c r="D38" s="131"/>
      <c r="E38" s="131"/>
      <c r="F38" s="131"/>
      <c r="G38" s="131"/>
      <c r="H38" s="131"/>
      <c r="I38" s="131"/>
      <c r="J38" s="131"/>
      <c r="K38" s="131"/>
      <c r="L38" s="131"/>
      <c r="M38" s="131"/>
      <c r="N38" s="131"/>
      <c r="O38" s="131"/>
      <c r="P38" s="131"/>
    </row>
    <row r="39" spans="1:16" x14ac:dyDescent="0.25">
      <c r="A39" s="131"/>
      <c r="B39" s="131"/>
      <c r="C39" s="131"/>
      <c r="D39" s="131"/>
      <c r="E39" s="131"/>
      <c r="F39" s="131"/>
      <c r="G39" s="131"/>
      <c r="H39" s="131"/>
      <c r="I39" s="131"/>
      <c r="J39" s="131"/>
      <c r="K39" s="131"/>
      <c r="L39" s="131"/>
      <c r="M39" s="131"/>
      <c r="N39" s="131"/>
      <c r="O39" s="131"/>
      <c r="P39" s="131"/>
    </row>
    <row r="40" spans="1:16" x14ac:dyDescent="0.25">
      <c r="A40" s="131"/>
      <c r="B40" s="131"/>
      <c r="C40" s="131"/>
      <c r="D40" s="131"/>
      <c r="E40" s="131"/>
      <c r="F40" s="131"/>
      <c r="G40" s="131"/>
      <c r="H40" s="131"/>
      <c r="I40" s="131"/>
      <c r="J40" s="131"/>
      <c r="K40" s="131"/>
      <c r="L40" s="131"/>
      <c r="M40" s="131"/>
      <c r="N40" s="131"/>
      <c r="O40" s="131"/>
      <c r="P40" s="131"/>
    </row>
    <row r="41" spans="1:16" x14ac:dyDescent="0.25">
      <c r="A41" s="131"/>
      <c r="B41" s="131"/>
      <c r="C41" s="131"/>
      <c r="D41" s="131"/>
      <c r="E41" s="131"/>
      <c r="F41" s="131"/>
      <c r="G41" s="131"/>
      <c r="H41" s="131"/>
      <c r="I41" s="131"/>
      <c r="J41" s="131"/>
      <c r="K41" s="131"/>
      <c r="L41" s="131"/>
      <c r="M41" s="131"/>
      <c r="N41" s="131"/>
      <c r="O41" s="131"/>
      <c r="P41" s="131"/>
    </row>
    <row r="42" spans="1:16" x14ac:dyDescent="0.25">
      <c r="A42" s="131"/>
      <c r="B42" s="131"/>
      <c r="C42" s="131"/>
      <c r="D42" s="131"/>
      <c r="E42" s="131"/>
      <c r="F42" s="131"/>
      <c r="G42" s="131"/>
      <c r="H42" s="131"/>
      <c r="I42" s="131"/>
      <c r="J42" s="131"/>
      <c r="K42" s="131"/>
      <c r="L42" s="131"/>
      <c r="M42" s="131"/>
      <c r="N42" s="131"/>
      <c r="O42" s="131"/>
      <c r="P42" s="131"/>
    </row>
    <row r="43" spans="1:16" x14ac:dyDescent="0.25">
      <c r="A43" s="131"/>
      <c r="B43" s="131"/>
      <c r="C43" s="131"/>
      <c r="D43" s="131"/>
      <c r="E43" s="131"/>
      <c r="F43" s="131"/>
      <c r="G43" s="131"/>
      <c r="H43" s="131"/>
      <c r="I43" s="131"/>
      <c r="J43" s="131"/>
      <c r="K43" s="131"/>
      <c r="L43" s="131"/>
      <c r="M43" s="131"/>
      <c r="N43" s="131"/>
      <c r="O43" s="131"/>
      <c r="P43" s="131"/>
    </row>
    <row r="44" spans="1:16" x14ac:dyDescent="0.25">
      <c r="A44" s="131"/>
      <c r="B44" s="131"/>
      <c r="C44" s="131"/>
      <c r="D44" s="131"/>
      <c r="E44" s="131"/>
      <c r="F44" s="131"/>
      <c r="G44" s="131"/>
      <c r="H44" s="131"/>
      <c r="I44" s="131"/>
      <c r="J44" s="131"/>
      <c r="K44" s="131"/>
      <c r="L44" s="131"/>
      <c r="M44" s="131"/>
      <c r="N44" s="131"/>
      <c r="O44" s="131"/>
      <c r="P44" s="131"/>
    </row>
    <row r="45" spans="1:16" x14ac:dyDescent="0.25">
      <c r="A45" s="131"/>
      <c r="B45" s="131"/>
      <c r="C45" s="131"/>
      <c r="D45" s="131"/>
      <c r="E45" s="131"/>
      <c r="F45" s="131"/>
      <c r="G45" s="131"/>
      <c r="H45" s="131"/>
      <c r="I45" s="131"/>
      <c r="J45" s="131"/>
      <c r="K45" s="131"/>
      <c r="L45" s="131"/>
      <c r="M45" s="131"/>
      <c r="N45" s="131"/>
      <c r="O45" s="131"/>
      <c r="P45" s="131"/>
    </row>
    <row r="46" spans="1:16" x14ac:dyDescent="0.25">
      <c r="A46" s="131"/>
      <c r="B46" s="131"/>
      <c r="C46" s="131"/>
      <c r="D46" s="131"/>
      <c r="E46" s="131"/>
      <c r="F46" s="131"/>
      <c r="G46" s="131"/>
      <c r="H46" s="131"/>
      <c r="I46" s="131"/>
      <c r="J46" s="131"/>
      <c r="K46" s="131"/>
      <c r="L46" s="131"/>
      <c r="M46" s="131"/>
      <c r="N46" s="131"/>
      <c r="O46" s="131"/>
      <c r="P46" s="131"/>
    </row>
    <row r="47" spans="1:16" x14ac:dyDescent="0.25">
      <c r="A47" s="131"/>
      <c r="B47" s="131"/>
      <c r="C47" s="131"/>
      <c r="D47" s="131"/>
      <c r="E47" s="131"/>
      <c r="F47" s="131"/>
      <c r="G47" s="131"/>
      <c r="H47" s="131"/>
      <c r="I47" s="131"/>
      <c r="J47" s="131"/>
      <c r="K47" s="131"/>
      <c r="L47" s="131"/>
      <c r="M47" s="131"/>
      <c r="N47" s="131"/>
      <c r="O47" s="131"/>
      <c r="P47" s="131"/>
    </row>
    <row r="48" spans="1:16" x14ac:dyDescent="0.25">
      <c r="A48" s="131"/>
      <c r="B48" s="131"/>
      <c r="C48" s="131"/>
      <c r="D48" s="131"/>
      <c r="E48" s="131"/>
      <c r="F48" s="131"/>
      <c r="G48" s="131"/>
      <c r="H48" s="131"/>
      <c r="I48" s="131"/>
      <c r="J48" s="131"/>
      <c r="K48" s="131"/>
      <c r="L48" s="131"/>
      <c r="M48" s="131"/>
      <c r="N48" s="131"/>
      <c r="O48" s="131"/>
      <c r="P48" s="131"/>
    </row>
    <row r="49" spans="1:16" x14ac:dyDescent="0.25">
      <c r="A49" s="131"/>
      <c r="B49" s="131"/>
      <c r="C49" s="131"/>
      <c r="D49" s="131"/>
      <c r="E49" s="131"/>
      <c r="F49" s="131"/>
      <c r="G49" s="131"/>
      <c r="H49" s="131"/>
      <c r="I49" s="131"/>
      <c r="J49" s="131"/>
      <c r="K49" s="131"/>
      <c r="L49" s="131"/>
      <c r="M49" s="131"/>
      <c r="N49" s="131"/>
      <c r="O49" s="131"/>
      <c r="P49" s="131"/>
    </row>
    <row r="50" spans="1:16" x14ac:dyDescent="0.25">
      <c r="A50" s="131"/>
      <c r="B50" s="131"/>
      <c r="C50" s="131"/>
      <c r="D50" s="131"/>
      <c r="E50" s="131"/>
      <c r="F50" s="131"/>
      <c r="G50" s="131"/>
      <c r="H50" s="131"/>
      <c r="I50" s="131"/>
      <c r="J50" s="131"/>
      <c r="K50" s="131"/>
      <c r="L50" s="131"/>
      <c r="M50" s="131"/>
      <c r="N50" s="131"/>
      <c r="O50" s="131"/>
      <c r="P50" s="131"/>
    </row>
    <row r="51" spans="1:16" x14ac:dyDescent="0.25">
      <c r="A51" s="131"/>
      <c r="B51" s="131"/>
      <c r="C51" s="131"/>
      <c r="D51" s="131"/>
      <c r="E51" s="131"/>
      <c r="F51" s="131"/>
      <c r="G51" s="131"/>
      <c r="H51" s="131"/>
      <c r="I51" s="131"/>
      <c r="J51" s="131"/>
      <c r="K51" s="131"/>
      <c r="L51" s="131"/>
      <c r="M51" s="131"/>
      <c r="N51" s="131"/>
      <c r="O51" s="131"/>
      <c r="P51" s="131"/>
    </row>
    <row r="52" spans="1:16" x14ac:dyDescent="0.25">
      <c r="A52" s="131"/>
      <c r="B52" s="131"/>
      <c r="C52" s="131"/>
      <c r="D52" s="131"/>
      <c r="E52" s="131"/>
      <c r="F52" s="131"/>
      <c r="G52" s="131"/>
      <c r="H52" s="131"/>
      <c r="I52" s="131"/>
      <c r="J52" s="131"/>
      <c r="K52" s="131"/>
      <c r="L52" s="131"/>
      <c r="M52" s="131"/>
      <c r="N52" s="131"/>
      <c r="O52" s="131"/>
      <c r="P52" s="131"/>
    </row>
    <row r="53" spans="1:16" x14ac:dyDescent="0.25">
      <c r="A53" s="131"/>
      <c r="B53" s="131"/>
      <c r="C53" s="131"/>
      <c r="D53" s="131"/>
      <c r="E53" s="131"/>
      <c r="F53" s="131"/>
      <c r="G53" s="131"/>
      <c r="H53" s="131"/>
      <c r="I53" s="131"/>
      <c r="J53" s="131"/>
      <c r="K53" s="131"/>
      <c r="L53" s="131"/>
      <c r="M53" s="131"/>
      <c r="N53" s="131"/>
      <c r="O53" s="131"/>
      <c r="P53" s="131"/>
    </row>
    <row r="54" spans="1:16" x14ac:dyDescent="0.25">
      <c r="A54" s="131"/>
      <c r="B54" s="131"/>
      <c r="C54" s="131"/>
      <c r="D54" s="131"/>
      <c r="E54" s="131"/>
      <c r="F54" s="131"/>
      <c r="G54" s="131"/>
      <c r="H54" s="131"/>
      <c r="I54" s="131"/>
      <c r="J54" s="131"/>
      <c r="K54" s="131"/>
      <c r="L54" s="131"/>
      <c r="M54" s="131"/>
      <c r="N54" s="131"/>
      <c r="O54" s="131"/>
      <c r="P54" s="131"/>
    </row>
    <row r="55" spans="1:16" x14ac:dyDescent="0.25">
      <c r="A55" s="131"/>
      <c r="B55" s="131"/>
      <c r="C55" s="131"/>
      <c r="D55" s="131"/>
      <c r="E55" s="131"/>
      <c r="F55" s="131"/>
      <c r="G55" s="131"/>
      <c r="H55" s="131"/>
      <c r="I55" s="131"/>
      <c r="J55" s="131"/>
      <c r="K55" s="131"/>
      <c r="L55" s="131"/>
      <c r="M55" s="131"/>
      <c r="N55" s="131"/>
      <c r="O55" s="131"/>
      <c r="P55" s="131"/>
    </row>
    <row r="56" spans="1:16" x14ac:dyDescent="0.25">
      <c r="A56" s="131"/>
      <c r="B56" s="131"/>
      <c r="C56" s="131"/>
      <c r="D56" s="131"/>
      <c r="E56" s="131"/>
      <c r="F56" s="131"/>
      <c r="G56" s="131"/>
      <c r="H56" s="131"/>
      <c r="I56" s="131"/>
      <c r="J56" s="131"/>
      <c r="K56" s="131"/>
      <c r="L56" s="131"/>
      <c r="M56" s="131"/>
      <c r="N56" s="131"/>
      <c r="O56" s="131"/>
      <c r="P56" s="131"/>
    </row>
    <row r="57" spans="1:16" x14ac:dyDescent="0.25">
      <c r="A57" s="131"/>
      <c r="B57" s="131"/>
      <c r="C57" s="131"/>
      <c r="D57" s="131"/>
      <c r="E57" s="131"/>
      <c r="F57" s="131"/>
      <c r="G57" s="131"/>
      <c r="H57" s="131"/>
      <c r="I57" s="131"/>
      <c r="J57" s="131"/>
      <c r="K57" s="131"/>
      <c r="L57" s="131"/>
      <c r="M57" s="131"/>
      <c r="N57" s="131"/>
      <c r="O57" s="131"/>
      <c r="P57" s="131"/>
    </row>
    <row r="58" spans="1:16" x14ac:dyDescent="0.25">
      <c r="A58" s="131"/>
      <c r="B58" s="131"/>
      <c r="C58" s="131"/>
      <c r="D58" s="131"/>
      <c r="E58" s="131"/>
      <c r="F58" s="131"/>
      <c r="G58" s="131"/>
      <c r="H58" s="131"/>
      <c r="I58" s="131"/>
      <c r="J58" s="131"/>
      <c r="K58" s="131"/>
      <c r="L58" s="131"/>
      <c r="M58" s="131"/>
      <c r="N58" s="131"/>
      <c r="O58" s="131"/>
      <c r="P58" s="131"/>
    </row>
    <row r="59" spans="1:16" x14ac:dyDescent="0.25">
      <c r="A59" s="131"/>
      <c r="B59" s="131"/>
      <c r="C59" s="131"/>
      <c r="D59" s="131"/>
      <c r="E59" s="131"/>
      <c r="F59" s="131"/>
      <c r="G59" s="131"/>
      <c r="H59" s="131"/>
      <c r="I59" s="131"/>
      <c r="J59" s="131"/>
      <c r="K59" s="131"/>
      <c r="L59" s="131"/>
      <c r="M59" s="131"/>
      <c r="N59" s="131"/>
      <c r="O59" s="131"/>
      <c r="P59" s="131"/>
    </row>
    <row r="60" spans="1:16" x14ac:dyDescent="0.25">
      <c r="A60" s="131"/>
      <c r="B60" s="131"/>
      <c r="C60" s="131"/>
      <c r="D60" s="131"/>
      <c r="E60" s="131"/>
      <c r="F60" s="131"/>
      <c r="G60" s="131"/>
      <c r="H60" s="131"/>
      <c r="I60" s="131"/>
      <c r="J60" s="131"/>
      <c r="K60" s="131"/>
      <c r="L60" s="131"/>
      <c r="M60" s="131"/>
      <c r="N60" s="131"/>
      <c r="O60" s="131"/>
      <c r="P60" s="131"/>
    </row>
    <row r="61" spans="1:16" x14ac:dyDescent="0.25">
      <c r="A61" s="131"/>
      <c r="B61" s="131"/>
      <c r="C61" s="131"/>
      <c r="D61" s="131"/>
      <c r="E61" s="131"/>
      <c r="F61" s="131"/>
      <c r="G61" s="131"/>
      <c r="H61" s="131"/>
      <c r="I61" s="131"/>
      <c r="J61" s="131"/>
      <c r="K61" s="131"/>
      <c r="L61" s="131"/>
      <c r="M61" s="131"/>
      <c r="N61" s="131"/>
      <c r="O61" s="131"/>
      <c r="P61" s="131"/>
    </row>
    <row r="62" spans="1:16" x14ac:dyDescent="0.25">
      <c r="A62" s="131"/>
      <c r="B62" s="131"/>
      <c r="C62" s="131"/>
      <c r="D62" s="131"/>
      <c r="E62" s="131"/>
      <c r="F62" s="131"/>
      <c r="G62" s="131"/>
      <c r="H62" s="131"/>
      <c r="I62" s="131"/>
      <c r="J62" s="131"/>
      <c r="K62" s="131"/>
      <c r="L62" s="131"/>
      <c r="M62" s="131"/>
      <c r="N62" s="131"/>
      <c r="O62" s="131"/>
      <c r="P62" s="131"/>
    </row>
    <row r="63" spans="1:16" x14ac:dyDescent="0.25">
      <c r="A63" s="131"/>
      <c r="B63" s="131"/>
      <c r="C63" s="131"/>
      <c r="D63" s="131"/>
      <c r="E63" s="131"/>
      <c r="F63" s="131"/>
      <c r="G63" s="131"/>
      <c r="H63" s="131"/>
      <c r="I63" s="131"/>
      <c r="J63" s="131"/>
      <c r="K63" s="131"/>
      <c r="L63" s="131"/>
      <c r="M63" s="131"/>
      <c r="N63" s="131"/>
      <c r="O63" s="131"/>
      <c r="P63" s="131"/>
    </row>
    <row r="64" spans="1:16" x14ac:dyDescent="0.25">
      <c r="A64" s="131"/>
      <c r="B64" s="131"/>
      <c r="C64" s="131"/>
      <c r="D64" s="131"/>
      <c r="E64" s="131"/>
      <c r="F64" s="131"/>
      <c r="G64" s="131"/>
      <c r="H64" s="131"/>
      <c r="I64" s="131"/>
      <c r="J64" s="131"/>
      <c r="K64" s="131"/>
      <c r="L64" s="131"/>
      <c r="M64" s="131"/>
      <c r="N64" s="131"/>
      <c r="O64" s="131"/>
      <c r="P64" s="131"/>
    </row>
    <row r="65" spans="1:16" x14ac:dyDescent="0.25">
      <c r="A65" s="131"/>
      <c r="B65" s="131"/>
      <c r="C65" s="131"/>
      <c r="D65" s="131"/>
      <c r="E65" s="131"/>
      <c r="F65" s="131"/>
      <c r="G65" s="131"/>
      <c r="H65" s="131"/>
      <c r="I65" s="131"/>
      <c r="J65" s="131"/>
      <c r="K65" s="131"/>
      <c r="L65" s="131"/>
      <c r="M65" s="131"/>
      <c r="N65" s="131"/>
      <c r="O65" s="131"/>
      <c r="P65" s="131"/>
    </row>
    <row r="66" spans="1:16" x14ac:dyDescent="0.25">
      <c r="A66" s="131"/>
      <c r="B66" s="131"/>
      <c r="C66" s="131"/>
      <c r="D66" s="131"/>
      <c r="E66" s="131"/>
      <c r="F66" s="131"/>
      <c r="G66" s="131"/>
      <c r="H66" s="131"/>
      <c r="I66" s="131"/>
      <c r="J66" s="131"/>
      <c r="K66" s="131"/>
      <c r="L66" s="131"/>
      <c r="M66" s="131"/>
      <c r="N66" s="131"/>
      <c r="O66" s="131"/>
      <c r="P66" s="131"/>
    </row>
    <row r="67" spans="1:16" x14ac:dyDescent="0.25">
      <c r="A67" s="131"/>
      <c r="B67" s="131"/>
      <c r="C67" s="131"/>
      <c r="D67" s="131"/>
      <c r="E67" s="131"/>
      <c r="F67" s="131"/>
      <c r="G67" s="131"/>
      <c r="H67" s="131"/>
      <c r="I67" s="131"/>
      <c r="J67" s="131"/>
      <c r="K67" s="131"/>
      <c r="L67" s="131"/>
      <c r="M67" s="131"/>
      <c r="N67" s="131"/>
      <c r="O67" s="131"/>
      <c r="P67" s="131"/>
    </row>
    <row r="68" spans="1:16" x14ac:dyDescent="0.25">
      <c r="A68" s="131"/>
      <c r="B68" s="131"/>
      <c r="C68" s="131"/>
      <c r="D68" s="131"/>
      <c r="E68" s="131"/>
      <c r="F68" s="131"/>
      <c r="G68" s="131"/>
      <c r="H68" s="131"/>
      <c r="I68" s="131"/>
      <c r="J68" s="131"/>
      <c r="K68" s="131"/>
      <c r="L68" s="131"/>
      <c r="M68" s="131"/>
      <c r="N68" s="131"/>
      <c r="O68" s="131"/>
      <c r="P68" s="131"/>
    </row>
    <row r="69" spans="1:16" x14ac:dyDescent="0.25">
      <c r="A69" s="131"/>
      <c r="B69" s="131"/>
      <c r="C69" s="131"/>
      <c r="D69" s="131"/>
      <c r="E69" s="131"/>
      <c r="F69" s="131"/>
      <c r="G69" s="131"/>
      <c r="H69" s="131"/>
      <c r="I69" s="131"/>
      <c r="J69" s="131"/>
      <c r="K69" s="131"/>
      <c r="L69" s="131"/>
      <c r="M69" s="131"/>
      <c r="N69" s="131"/>
      <c r="O69" s="131"/>
      <c r="P69" s="131"/>
    </row>
    <row r="70" spans="1:16" x14ac:dyDescent="0.25">
      <c r="A70" s="131"/>
      <c r="B70" s="131"/>
      <c r="C70" s="131"/>
      <c r="D70" s="131"/>
      <c r="E70" s="131"/>
      <c r="F70" s="131"/>
      <c r="G70" s="131"/>
      <c r="H70" s="131"/>
      <c r="I70" s="131"/>
      <c r="J70" s="131"/>
      <c r="K70" s="131"/>
      <c r="L70" s="131"/>
      <c r="M70" s="131"/>
      <c r="N70" s="131"/>
      <c r="O70" s="131"/>
      <c r="P70" s="131"/>
    </row>
    <row r="71" spans="1:16" x14ac:dyDescent="0.25">
      <c r="A71" s="131"/>
      <c r="B71" s="131"/>
      <c r="C71" s="131"/>
      <c r="D71" s="131"/>
      <c r="E71" s="131"/>
      <c r="F71" s="131"/>
      <c r="G71" s="131"/>
      <c r="H71" s="131"/>
      <c r="I71" s="131"/>
      <c r="J71" s="131"/>
      <c r="K71" s="131"/>
      <c r="L71" s="131"/>
      <c r="M71" s="131"/>
      <c r="N71" s="131"/>
      <c r="O71" s="131"/>
      <c r="P71" s="131"/>
    </row>
    <row r="72" spans="1:16" x14ac:dyDescent="0.25">
      <c r="A72" s="131"/>
      <c r="B72" s="131"/>
      <c r="C72" s="131"/>
      <c r="D72" s="131"/>
      <c r="E72" s="131"/>
      <c r="F72" s="131"/>
      <c r="G72" s="131"/>
      <c r="H72" s="131"/>
      <c r="I72" s="131"/>
      <c r="J72" s="131"/>
      <c r="K72" s="131"/>
      <c r="L72" s="131"/>
      <c r="M72" s="131"/>
      <c r="N72" s="131"/>
      <c r="O72" s="131"/>
      <c r="P72" s="131"/>
    </row>
    <row r="73" spans="1:16" x14ac:dyDescent="0.25">
      <c r="A73" s="131"/>
      <c r="B73" s="131"/>
      <c r="C73" s="131"/>
      <c r="D73" s="131"/>
      <c r="E73" s="131"/>
      <c r="F73" s="131"/>
      <c r="G73" s="131"/>
      <c r="H73" s="131"/>
      <c r="I73" s="131"/>
      <c r="J73" s="131"/>
      <c r="K73" s="131"/>
      <c r="L73" s="131"/>
      <c r="M73" s="131"/>
      <c r="N73" s="131"/>
      <c r="O73" s="131"/>
      <c r="P73" s="131"/>
    </row>
    <row r="74" spans="1:16" x14ac:dyDescent="0.25">
      <c r="A74" s="131"/>
      <c r="B74" s="131"/>
      <c r="C74" s="131"/>
      <c r="D74" s="131"/>
      <c r="E74" s="131"/>
      <c r="F74" s="131"/>
      <c r="G74" s="131"/>
      <c r="H74" s="131"/>
      <c r="I74" s="131"/>
      <c r="J74" s="131"/>
      <c r="K74" s="131"/>
      <c r="L74" s="131"/>
      <c r="M74" s="131"/>
      <c r="N74" s="131"/>
      <c r="O74" s="131"/>
      <c r="P74" s="131"/>
    </row>
    <row r="75" spans="1:16" x14ac:dyDescent="0.25">
      <c r="A75" s="131"/>
      <c r="B75" s="131"/>
      <c r="C75" s="131"/>
      <c r="D75" s="131"/>
      <c r="E75" s="131"/>
      <c r="F75" s="131"/>
      <c r="G75" s="131"/>
      <c r="H75" s="131"/>
      <c r="I75" s="131"/>
      <c r="J75" s="131"/>
      <c r="K75" s="131"/>
      <c r="L75" s="131"/>
      <c r="M75" s="131"/>
      <c r="N75" s="131"/>
      <c r="O75" s="131"/>
      <c r="P75" s="131"/>
    </row>
    <row r="76" spans="1:16" x14ac:dyDescent="0.25">
      <c r="A76" s="131"/>
      <c r="B76" s="131"/>
      <c r="C76" s="131"/>
      <c r="D76" s="131"/>
      <c r="E76" s="131"/>
      <c r="F76" s="131"/>
      <c r="G76" s="131"/>
      <c r="H76" s="131"/>
      <c r="I76" s="131"/>
      <c r="J76" s="131"/>
      <c r="K76" s="131"/>
      <c r="L76" s="131"/>
      <c r="M76" s="131"/>
      <c r="N76" s="131"/>
      <c r="O76" s="131"/>
      <c r="P76" s="131"/>
    </row>
    <row r="77" spans="1:16" x14ac:dyDescent="0.25">
      <c r="A77" s="131"/>
      <c r="B77" s="131"/>
      <c r="C77" s="131"/>
      <c r="D77" s="131"/>
      <c r="E77" s="131"/>
      <c r="F77" s="131"/>
      <c r="G77" s="131"/>
      <c r="H77" s="131"/>
      <c r="I77" s="131"/>
      <c r="J77" s="131"/>
      <c r="K77" s="131"/>
      <c r="L77" s="131"/>
      <c r="M77" s="131"/>
      <c r="N77" s="131"/>
      <c r="O77" s="131"/>
      <c r="P77" s="131"/>
    </row>
    <row r="78" spans="1:16" x14ac:dyDescent="0.25">
      <c r="A78" s="131"/>
      <c r="B78" s="131"/>
      <c r="C78" s="131"/>
      <c r="D78" s="131"/>
      <c r="E78" s="131"/>
      <c r="F78" s="131"/>
      <c r="G78" s="131"/>
      <c r="H78" s="131"/>
      <c r="I78" s="131"/>
      <c r="J78" s="131"/>
      <c r="K78" s="131"/>
      <c r="L78" s="131"/>
      <c r="M78" s="131"/>
      <c r="N78" s="131"/>
      <c r="O78" s="131"/>
      <c r="P78" s="131"/>
    </row>
    <row r="79" spans="1:16" x14ac:dyDescent="0.25">
      <c r="A79" s="131"/>
      <c r="B79" s="131"/>
      <c r="C79" s="131"/>
      <c r="D79" s="131"/>
      <c r="E79" s="131"/>
      <c r="F79" s="131"/>
      <c r="G79" s="131"/>
      <c r="H79" s="131"/>
      <c r="I79" s="131"/>
      <c r="J79" s="131"/>
      <c r="K79" s="131"/>
      <c r="L79" s="131"/>
      <c r="M79" s="131"/>
      <c r="N79" s="131"/>
      <c r="O79" s="131"/>
      <c r="P79" s="131"/>
    </row>
    <row r="80" spans="1:16" x14ac:dyDescent="0.25">
      <c r="A80" s="131"/>
      <c r="B80" s="131"/>
      <c r="C80" s="131"/>
      <c r="D80" s="131"/>
      <c r="E80" s="131"/>
      <c r="F80" s="131"/>
      <c r="G80" s="131"/>
      <c r="H80" s="131"/>
      <c r="I80" s="131"/>
      <c r="J80" s="131"/>
      <c r="K80" s="131"/>
      <c r="L80" s="131"/>
      <c r="M80" s="131"/>
      <c r="N80" s="131"/>
      <c r="O80" s="131"/>
      <c r="P80" s="131"/>
    </row>
    <row r="81" spans="1:16" x14ac:dyDescent="0.25">
      <c r="A81" s="131"/>
      <c r="B81" s="131"/>
      <c r="C81" s="131"/>
      <c r="D81" s="131"/>
      <c r="E81" s="131"/>
      <c r="F81" s="131"/>
      <c r="G81" s="131"/>
      <c r="H81" s="131"/>
      <c r="I81" s="131"/>
      <c r="J81" s="131"/>
      <c r="K81" s="131"/>
      <c r="L81" s="131"/>
      <c r="M81" s="131"/>
      <c r="N81" s="131"/>
      <c r="O81" s="131"/>
      <c r="P81" s="131"/>
    </row>
    <row r="82" spans="1:16" x14ac:dyDescent="0.25">
      <c r="A82" s="131"/>
      <c r="B82" s="131"/>
      <c r="C82" s="131"/>
      <c r="D82" s="131"/>
      <c r="E82" s="131"/>
      <c r="F82" s="131"/>
      <c r="G82" s="131"/>
      <c r="H82" s="131"/>
      <c r="I82" s="131"/>
      <c r="J82" s="131"/>
      <c r="K82" s="131"/>
      <c r="L82" s="131"/>
      <c r="M82" s="131"/>
      <c r="N82" s="131"/>
      <c r="O82" s="131"/>
      <c r="P82" s="131"/>
    </row>
    <row r="83" spans="1:16" x14ac:dyDescent="0.25">
      <c r="A83" s="131"/>
      <c r="B83" s="131"/>
      <c r="C83" s="131"/>
      <c r="D83" s="131"/>
      <c r="E83" s="131"/>
      <c r="F83" s="131"/>
      <c r="G83" s="131"/>
      <c r="H83" s="131"/>
      <c r="I83" s="131"/>
      <c r="J83" s="131"/>
      <c r="K83" s="131"/>
      <c r="L83" s="131"/>
      <c r="M83" s="131"/>
      <c r="N83" s="131"/>
      <c r="O83" s="131"/>
      <c r="P83" s="131"/>
    </row>
    <row r="84" spans="1:16" x14ac:dyDescent="0.25">
      <c r="A84" s="131"/>
      <c r="B84" s="131"/>
      <c r="C84" s="131"/>
      <c r="D84" s="131"/>
      <c r="E84" s="131"/>
      <c r="F84" s="131"/>
      <c r="G84" s="131"/>
      <c r="H84" s="131"/>
      <c r="I84" s="131"/>
      <c r="J84" s="131"/>
      <c r="K84" s="131"/>
      <c r="L84" s="131"/>
      <c r="M84" s="131"/>
      <c r="N84" s="131"/>
      <c r="O84" s="131"/>
      <c r="P84" s="13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Inventory of Available S Consul</vt:lpstr>
      <vt:lpstr>total inv. </vt:lpstr>
      <vt:lpstr>client wise rqmt</vt:lpstr>
      <vt:lpstr>personnel inventory</vt:lpstr>
      <vt:lpstr>PROJECT REVIEW</vt:lpstr>
      <vt:lpstr>'Inventory of Available S Consul'!Print_Titles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OMNEX</dc:creator>
  <cp:lastModifiedBy>Suryan K Pillai</cp:lastModifiedBy>
  <dcterms:created xsi:type="dcterms:W3CDTF">2013-07-31T11:08:49Z</dcterms:created>
  <dcterms:modified xsi:type="dcterms:W3CDTF">2014-04-09T08:08:25Z</dcterms:modified>
</cp:coreProperties>
</file>